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Databanka projektů\2020\262-2020 Vybavení jazykové učebny\Výstupy\Veřejné zakázky\0001 Stavba\02 Zadávací podmínky a přílohy\"/>
    </mc:Choice>
  </mc:AlternateContent>
  <xr:revisionPtr revIDLastSave="0" documentId="13_ncr:1_{25DA113C-C403-4D73-B5FF-19A3C61814D8}" xr6:coauthVersionLast="46" xr6:coauthVersionMax="46" xr10:uidLastSave="{00000000-0000-0000-0000-000000000000}"/>
  <bookViews>
    <workbookView xWindow="28665" yWindow="-135" windowWidth="29070" windowHeight="16470" activeTab="2" xr2:uid="{00000000-000D-0000-FFFF-FFFF00000000}"/>
  </bookViews>
  <sheets>
    <sheet name="Krycí list" sheetId="1" r:id="rId1"/>
    <sheet name="Rekapitulace" sheetId="2" r:id="rId2"/>
    <sheet name="soupis oceněný" sheetId="3" r:id="rId3"/>
    <sheet name="#Figury" sheetId="4" state="hidden" r:id="rId4"/>
  </sheets>
  <definedNames>
    <definedName name="_xlnm.Print_Titles" localSheetId="1">Rekapitulace!$11:$13</definedName>
    <definedName name="_xlnm.Print_Titles" localSheetId="2">'soupis oceněný'!$11:$13</definedName>
    <definedName name="_xlnm.Print_Area" localSheetId="2">'soupis oceněný'!$A$1:$N$132</definedName>
    <definedName name="Z_65E3123D_ED26_44E3_A414_09EEEF825484_.wvu.Cols" localSheetId="1" hidden="1">Rekapitulace!$D:$E</definedName>
    <definedName name="Z_65E3123D_ED26_44E3_A414_09EEEF825484_.wvu.Cols" localSheetId="2" hidden="1">'soupis oceněný'!$J:$M,'soupis oceněný'!$O:$P,'soupis oceněný'!$R:$T</definedName>
    <definedName name="Z_65E3123D_ED26_44E3_A414_09EEEF825484_.wvu.PrintArea" localSheetId="2" hidden="1">'soupis oceněný'!$A$1:$N$132</definedName>
    <definedName name="Z_65E3123D_ED26_44E3_A414_09EEEF825484_.wvu.PrintTitles" localSheetId="1" hidden="1">Rekapitulace!$11:$13</definedName>
    <definedName name="Z_65E3123D_ED26_44E3_A414_09EEEF825484_.wvu.PrintTitles" localSheetId="2" hidden="1">'soupis oceněný'!$11:$13</definedName>
    <definedName name="Z_65E3123D_ED26_44E3_A414_09EEEF825484_.wvu.Rows" localSheetId="0" hidden="1">'Krycí list'!$1:$1,'Krycí list'!$3:$3,'Krycí list'!$6:$6,'Krycí list'!$8:$8,'Krycí list'!$10:$24</definedName>
    <definedName name="Z_65E3123D_ED26_44E3_A414_09EEEF825484_.wvu.Rows" localSheetId="2" hidden="1">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</definedName>
    <definedName name="Z_82B4F4D9_5370_4303_A97E_2A49E01AF629_.wvu.Cols" localSheetId="1" hidden="1">Rekapitulace!$D:$E</definedName>
    <definedName name="Z_82B4F4D9_5370_4303_A97E_2A49E01AF629_.wvu.Cols" localSheetId="2" hidden="1">'soupis oceněný'!$J:$M,'soupis oceněný'!$O:$P,'soupis oceněný'!$R:$T</definedName>
    <definedName name="Z_82B4F4D9_5370_4303_A97E_2A49E01AF629_.wvu.PrintArea" localSheetId="2" hidden="1">'soupis oceněný'!$A$1:$N$132</definedName>
    <definedName name="Z_82B4F4D9_5370_4303_A97E_2A49E01AF629_.wvu.PrintTitles" localSheetId="1" hidden="1">Rekapitulace!$11:$13</definedName>
    <definedName name="Z_82B4F4D9_5370_4303_A97E_2A49E01AF629_.wvu.PrintTitles" localSheetId="2" hidden="1">'soupis oceněný'!$11:$13</definedName>
    <definedName name="Z_82B4F4D9_5370_4303_A97E_2A49E01AF629_.wvu.Rows" localSheetId="0" hidden="1">'Krycí list'!$1:$1,'Krycí list'!$3:$3,'Krycí list'!$6:$6,'Krycí list'!$8:$8,'Krycí list'!$10:$24</definedName>
    <definedName name="Z_82B4F4D9_5370_4303_A97E_2A49E01AF629_.wvu.Rows" localSheetId="2" hidden="1">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</definedName>
    <definedName name="Z_D6CFA044_0C8C_4ECE_96A2_AFF3DD5E0425_.wvu.Cols" localSheetId="1" hidden="1">Rekapitulace!$D:$E</definedName>
    <definedName name="Z_D6CFA044_0C8C_4ECE_96A2_AFF3DD5E0425_.wvu.Cols" localSheetId="2" hidden="1">'soupis oceněný'!$J:$M,'soupis oceněný'!$O:$P,'soupis oceněný'!$R:$T</definedName>
    <definedName name="Z_D6CFA044_0C8C_4ECE_96A2_AFF3DD5E0425_.wvu.PrintArea" localSheetId="2" hidden="1">'soupis oceněný'!$A$1:$N$132</definedName>
    <definedName name="Z_D6CFA044_0C8C_4ECE_96A2_AFF3DD5E0425_.wvu.PrintTitles" localSheetId="1" hidden="1">Rekapitulace!$11:$13</definedName>
    <definedName name="Z_D6CFA044_0C8C_4ECE_96A2_AFF3DD5E0425_.wvu.PrintTitles" localSheetId="2" hidden="1">'soupis oceněný'!$11:$13</definedName>
    <definedName name="Z_D6CFA044_0C8C_4ECE_96A2_AFF3DD5E0425_.wvu.Rows" localSheetId="0" hidden="1">'Krycí list'!$1:$1,'Krycí list'!$3:$3,'Krycí list'!$6:$6,'Krycí list'!$8:$8,'Krycí list'!$10:$24</definedName>
    <definedName name="Z_D6CFA044_0C8C_4ECE_96A2_AFF3DD5E0425_.wvu.Rows" localSheetId="2" hidden="1">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oceněný'!#REF!,'soupis oceněný'!#REF!</definedName>
  </definedNames>
  <calcPr calcId="191029"/>
  <customWorkbookViews>
    <customWorkbookView name="Sebastian Fenyk – osobní zobrazení" guid="{65E3123D-ED26-44E3-A414-09EEEF825484}" mergeInterval="0" personalView="1" maximized="1" xWindow="-8" yWindow="-8" windowWidth="1936" windowHeight="1056" activeSheetId="3"/>
    <customWorkbookView name="Vladimír Lazárek – osobní zobrazení" guid="{82B4F4D9-5370-4303-A97E-2A49E01AF629}" mergeInterval="0" personalView="1" maximized="1" xWindow="-8" yWindow="-8" windowWidth="1936" windowHeight="1056" activeSheetId="3"/>
    <customWorkbookView name="Petr Smolík – osobní zobrazení" guid="{D6CFA044-0C8C-4ECE-96A2-AFF3DD5E0425}" mergeInterval="0" personalView="1" maximized="1" xWindow="1911" yWindow="-9" windowWidth="1938" windowHeight="1048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3" l="1"/>
  <c r="I39" i="3"/>
  <c r="I113" i="3"/>
  <c r="Q113" i="3" s="1"/>
  <c r="I114" i="3"/>
  <c r="Q114" i="3" s="1"/>
  <c r="I117" i="3"/>
  <c r="Q117" i="3" s="1"/>
  <c r="M116" i="3"/>
  <c r="K116" i="3"/>
  <c r="I116" i="3"/>
  <c r="Q116" i="3" s="1"/>
  <c r="M115" i="3"/>
  <c r="K115" i="3"/>
  <c r="I115" i="3"/>
  <c r="Q115" i="3" s="1"/>
  <c r="G112" i="3"/>
  <c r="K112" i="3" s="1"/>
  <c r="G111" i="3"/>
  <c r="K111" i="3" s="1"/>
  <c r="G110" i="3"/>
  <c r="M109" i="3"/>
  <c r="K109" i="3"/>
  <c r="I109" i="3"/>
  <c r="Q109" i="3" s="1"/>
  <c r="G60" i="3"/>
  <c r="G61" i="3" s="1"/>
  <c r="K61" i="3" s="1"/>
  <c r="G62" i="3"/>
  <c r="M62" i="3" s="1"/>
  <c r="G63" i="3"/>
  <c r="I63" i="3" s="1"/>
  <c r="Q63" i="3" s="1"/>
  <c r="G64" i="3"/>
  <c r="M64" i="3" s="1"/>
  <c r="I120" i="3"/>
  <c r="Q120" i="3" s="1"/>
  <c r="I121" i="3"/>
  <c r="Q121" i="3" s="1"/>
  <c r="I123" i="3"/>
  <c r="Q123" i="3" s="1"/>
  <c r="I124" i="3"/>
  <c r="Q124" i="3" s="1"/>
  <c r="I125" i="3"/>
  <c r="Q125" i="3" s="1"/>
  <c r="I126" i="3"/>
  <c r="Q126" i="3" s="1"/>
  <c r="I127" i="3"/>
  <c r="Q127" i="3" s="1"/>
  <c r="I128" i="3"/>
  <c r="Q128" i="3" s="1"/>
  <c r="I129" i="3"/>
  <c r="Q129" i="3" s="1"/>
  <c r="I130" i="3"/>
  <c r="Q130" i="3" s="1"/>
  <c r="I131" i="3"/>
  <c r="Q131" i="3" s="1"/>
  <c r="G99" i="3"/>
  <c r="I99" i="3" s="1"/>
  <c r="Q99" i="3" s="1"/>
  <c r="G97" i="3"/>
  <c r="I97" i="3" s="1"/>
  <c r="Q97" i="3" s="1"/>
  <c r="I90" i="3"/>
  <c r="Q90" i="3" s="1"/>
  <c r="G92" i="3"/>
  <c r="I92" i="3" s="1"/>
  <c r="Q92" i="3" s="1"/>
  <c r="G91" i="3"/>
  <c r="I91" i="3" s="1"/>
  <c r="Q91" i="3" s="1"/>
  <c r="I95" i="3"/>
  <c r="Q95" i="3" s="1"/>
  <c r="I96" i="3"/>
  <c r="Q96" i="3" s="1"/>
  <c r="I98" i="3"/>
  <c r="Q98" i="3" s="1"/>
  <c r="I122" i="3"/>
  <c r="Q122" i="3" s="1"/>
  <c r="G79" i="3"/>
  <c r="I79" i="3" s="1"/>
  <c r="Q79" i="3" s="1"/>
  <c r="C2" i="3"/>
  <c r="C3" i="3"/>
  <c r="C4" i="3"/>
  <c r="C5" i="3"/>
  <c r="C7" i="3"/>
  <c r="C8" i="3"/>
  <c r="C9" i="3"/>
  <c r="I16" i="3"/>
  <c r="Q16" i="3" s="1"/>
  <c r="K16" i="3"/>
  <c r="M16" i="3"/>
  <c r="I17" i="3"/>
  <c r="Q17" i="3" s="1"/>
  <c r="K17" i="3"/>
  <c r="M17" i="3"/>
  <c r="I18" i="3"/>
  <c r="Q18" i="3" s="1"/>
  <c r="K18" i="3"/>
  <c r="M18" i="3"/>
  <c r="I19" i="3"/>
  <c r="Q19" i="3" s="1"/>
  <c r="K19" i="3"/>
  <c r="M19" i="3"/>
  <c r="I20" i="3"/>
  <c r="Q20" i="3" s="1"/>
  <c r="K20" i="3"/>
  <c r="M20" i="3"/>
  <c r="I21" i="3"/>
  <c r="Q21" i="3" s="1"/>
  <c r="I23" i="3"/>
  <c r="Q23" i="3" s="1"/>
  <c r="K23" i="3"/>
  <c r="M23" i="3"/>
  <c r="I24" i="3"/>
  <c r="Q24" i="3" s="1"/>
  <c r="K24" i="3"/>
  <c r="M24" i="3"/>
  <c r="G25" i="3"/>
  <c r="G26" i="3" s="1"/>
  <c r="K26" i="3" s="1"/>
  <c r="I28" i="3"/>
  <c r="Q28" i="3" s="1"/>
  <c r="K28" i="3"/>
  <c r="M28" i="3"/>
  <c r="I29" i="3"/>
  <c r="Q29" i="3" s="1"/>
  <c r="K29" i="3"/>
  <c r="M29" i="3"/>
  <c r="I30" i="3"/>
  <c r="Q30" i="3" s="1"/>
  <c r="K30" i="3"/>
  <c r="M30" i="3"/>
  <c r="I31" i="3"/>
  <c r="Q31" i="3" s="1"/>
  <c r="K31" i="3"/>
  <c r="M31" i="3"/>
  <c r="I32" i="3"/>
  <c r="Q32" i="3" s="1"/>
  <c r="K32" i="3"/>
  <c r="M32" i="3"/>
  <c r="Q40" i="3"/>
  <c r="K40" i="3"/>
  <c r="M40" i="3"/>
  <c r="G43" i="3"/>
  <c r="M43" i="3" s="1"/>
  <c r="G44" i="3"/>
  <c r="G45" i="3"/>
  <c r="K45" i="3" s="1"/>
  <c r="G46" i="3"/>
  <c r="M46" i="3" s="1"/>
  <c r="G47" i="3"/>
  <c r="K47" i="3" s="1"/>
  <c r="G48" i="3"/>
  <c r="G49" i="3"/>
  <c r="M49" i="3" s="1"/>
  <c r="G50" i="3"/>
  <c r="I50" i="3" s="1"/>
  <c r="Q50" i="3" s="1"/>
  <c r="I51" i="3"/>
  <c r="Q51" i="3" s="1"/>
  <c r="K51" i="3"/>
  <c r="M51" i="3"/>
  <c r="I52" i="3"/>
  <c r="Q52" i="3" s="1"/>
  <c r="K52" i="3"/>
  <c r="M52" i="3"/>
  <c r="G53" i="3"/>
  <c r="M53" i="3" s="1"/>
  <c r="G54" i="3"/>
  <c r="I54" i="3" s="1"/>
  <c r="Q54" i="3" s="1"/>
  <c r="I57" i="3"/>
  <c r="Q57" i="3" s="1"/>
  <c r="K57" i="3"/>
  <c r="M57" i="3"/>
  <c r="I59" i="3"/>
  <c r="Q59" i="3" s="1"/>
  <c r="K59" i="3"/>
  <c r="M59" i="3"/>
  <c r="K67" i="3"/>
  <c r="M67" i="3"/>
  <c r="I69" i="3"/>
  <c r="Q69" i="3" s="1"/>
  <c r="G70" i="3"/>
  <c r="I70" i="3" s="1"/>
  <c r="Q70" i="3" s="1"/>
  <c r="I71" i="3"/>
  <c r="Q71" i="3" s="1"/>
  <c r="G72" i="3"/>
  <c r="I72" i="3" s="1"/>
  <c r="Q72" i="3" s="1"/>
  <c r="I73" i="3"/>
  <c r="G74" i="3"/>
  <c r="I74" i="3" s="1"/>
  <c r="Q74" i="3" s="1"/>
  <c r="I75" i="3"/>
  <c r="Q75" i="3" s="1"/>
  <c r="G76" i="3"/>
  <c r="I76" i="3" s="1"/>
  <c r="Q76" i="3" s="1"/>
  <c r="I77" i="3"/>
  <c r="Q77" i="3" s="1"/>
  <c r="I78" i="3"/>
  <c r="Q78" i="3" s="1"/>
  <c r="I81" i="3"/>
  <c r="Q81" i="3" s="1"/>
  <c r="I82" i="3"/>
  <c r="Q82" i="3" s="1"/>
  <c r="I83" i="3"/>
  <c r="Q83" i="3" s="1"/>
  <c r="G84" i="3"/>
  <c r="I84" i="3" s="1"/>
  <c r="Q84" i="3" s="1"/>
  <c r="I85" i="3"/>
  <c r="Q85" i="3" s="1"/>
  <c r="I86" i="3"/>
  <c r="Q86" i="3" s="1"/>
  <c r="I87" i="3"/>
  <c r="Q87" i="3" s="1"/>
  <c r="I88" i="3"/>
  <c r="Q88" i="3" s="1"/>
  <c r="G89" i="3"/>
  <c r="I89" i="3" s="1"/>
  <c r="Q89" i="3" s="1"/>
  <c r="I93" i="3"/>
  <c r="Q93" i="3" s="1"/>
  <c r="G94" i="3"/>
  <c r="I94" i="3" s="1"/>
  <c r="Q94" i="3" s="1"/>
  <c r="I100" i="3"/>
  <c r="Q100" i="3" s="1"/>
  <c r="G101" i="3"/>
  <c r="I101" i="3" s="1"/>
  <c r="Q101" i="3" s="1"/>
  <c r="I102" i="3"/>
  <c r="Q102" i="3" s="1"/>
  <c r="G103" i="3"/>
  <c r="I103" i="3" s="1"/>
  <c r="Q103" i="3" s="1"/>
  <c r="I104" i="3"/>
  <c r="Q104" i="3" s="1"/>
  <c r="G105" i="3"/>
  <c r="I105" i="3" s="1"/>
  <c r="Q105" i="3" s="1"/>
  <c r="I106" i="3"/>
  <c r="Q106" i="3" s="1"/>
  <c r="G107" i="3"/>
  <c r="I107" i="3" s="1"/>
  <c r="Q107" i="3" s="1"/>
  <c r="I108" i="3"/>
  <c r="Q108" i="3" s="1"/>
  <c r="I119" i="3"/>
  <c r="I118" i="3" s="1"/>
  <c r="B2" i="2"/>
  <c r="B3" i="2"/>
  <c r="B4" i="2"/>
  <c r="B5" i="2"/>
  <c r="B7" i="2"/>
  <c r="B8" i="2"/>
  <c r="B9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B26" i="2"/>
  <c r="E35" i="1"/>
  <c r="J35" i="1"/>
  <c r="R35" i="1"/>
  <c r="P38" i="1"/>
  <c r="P39" i="1"/>
  <c r="P40" i="1"/>
  <c r="P41" i="1"/>
  <c r="P42" i="1"/>
  <c r="J46" i="1"/>
  <c r="E47" i="1"/>
  <c r="K47" i="1"/>
  <c r="R47" i="1"/>
  <c r="I68" i="3" l="1"/>
  <c r="I15" i="3"/>
  <c r="I64" i="3"/>
  <c r="Q64" i="3" s="1"/>
  <c r="I61" i="3"/>
  <c r="Q61" i="3" s="1"/>
  <c r="M60" i="3"/>
  <c r="K64" i="3"/>
  <c r="M61" i="3"/>
  <c r="I60" i="3"/>
  <c r="Q60" i="3" s="1"/>
  <c r="K43" i="3"/>
  <c r="G56" i="3"/>
  <c r="K56" i="3" s="1"/>
  <c r="I26" i="3"/>
  <c r="Q26" i="3" s="1"/>
  <c r="K62" i="3"/>
  <c r="I25" i="3"/>
  <c r="Q25" i="3" s="1"/>
  <c r="K63" i="3"/>
  <c r="G55" i="3"/>
  <c r="K55" i="3" s="1"/>
  <c r="I43" i="3"/>
  <c r="K60" i="3"/>
  <c r="G66" i="3"/>
  <c r="I66" i="3" s="1"/>
  <c r="Q66" i="3" s="1"/>
  <c r="I62" i="3"/>
  <c r="Q62" i="3" s="1"/>
  <c r="I49" i="3"/>
  <c r="Q49" i="3" s="1"/>
  <c r="M63" i="3"/>
  <c r="M25" i="3"/>
  <c r="M47" i="3"/>
  <c r="M39" i="3"/>
  <c r="K39" i="3"/>
  <c r="I34" i="3"/>
  <c r="C18" i="2"/>
  <c r="K49" i="3"/>
  <c r="K25" i="3"/>
  <c r="M26" i="3"/>
  <c r="I47" i="3"/>
  <c r="Q47" i="3" s="1"/>
  <c r="G27" i="3"/>
  <c r="K27" i="3" s="1"/>
  <c r="M15" i="3"/>
  <c r="E15" i="2" s="1"/>
  <c r="I45" i="3"/>
  <c r="Q45" i="3" s="1"/>
  <c r="C25" i="2"/>
  <c r="M45" i="3"/>
  <c r="M54" i="3"/>
  <c r="I53" i="3"/>
  <c r="Q53" i="3" s="1"/>
  <c r="K53" i="3"/>
  <c r="K46" i="3"/>
  <c r="I46" i="3"/>
  <c r="Q46" i="3" s="1"/>
  <c r="I111" i="3"/>
  <c r="Q111" i="3" s="1"/>
  <c r="M111" i="3"/>
  <c r="I112" i="3"/>
  <c r="Q112" i="3" s="1"/>
  <c r="M112" i="3"/>
  <c r="K110" i="3"/>
  <c r="M110" i="3"/>
  <c r="I110" i="3"/>
  <c r="Q110" i="3" s="1"/>
  <c r="K15" i="3"/>
  <c r="K54" i="3"/>
  <c r="M48" i="3"/>
  <c r="K48" i="3"/>
  <c r="K44" i="3"/>
  <c r="M44" i="3"/>
  <c r="I44" i="3"/>
  <c r="I48" i="3"/>
  <c r="Q48" i="3" s="1"/>
  <c r="Q119" i="3"/>
  <c r="Q73" i="3"/>
  <c r="G65" i="3"/>
  <c r="K50" i="3"/>
  <c r="M50" i="3"/>
  <c r="Q43" i="3" l="1"/>
  <c r="I22" i="3"/>
  <c r="I80" i="3"/>
  <c r="I67" i="3" s="1"/>
  <c r="Q34" i="3"/>
  <c r="K66" i="3"/>
  <c r="M56" i="3"/>
  <c r="I56" i="3"/>
  <c r="Q56" i="3" s="1"/>
  <c r="M66" i="3"/>
  <c r="M55" i="3"/>
  <c r="I55" i="3"/>
  <c r="Q55" i="3" s="1"/>
  <c r="K22" i="3"/>
  <c r="K34" i="3"/>
  <c r="G36" i="3"/>
  <c r="G37" i="3" s="1"/>
  <c r="I37" i="3" s="1"/>
  <c r="Q37" i="3" s="1"/>
  <c r="M34" i="3"/>
  <c r="I27" i="3"/>
  <c r="M27" i="3"/>
  <c r="M22" i="3" s="1"/>
  <c r="G38" i="3"/>
  <c r="I38" i="3" s="1"/>
  <c r="Q38" i="3" s="1"/>
  <c r="G35" i="3"/>
  <c r="K35" i="3" s="1"/>
  <c r="K42" i="3"/>
  <c r="C23" i="2"/>
  <c r="Q44" i="3"/>
  <c r="D15" i="2"/>
  <c r="M65" i="3"/>
  <c r="K65" i="3"/>
  <c r="I65" i="3"/>
  <c r="I58" i="3" s="1"/>
  <c r="C15" i="2"/>
  <c r="C24" i="2"/>
  <c r="I42" i="3" l="1"/>
  <c r="I41" i="3" s="1"/>
  <c r="M42" i="3"/>
  <c r="K58" i="3"/>
  <c r="K41" i="3" s="1"/>
  <c r="M58" i="3"/>
  <c r="M35" i="3"/>
  <c r="M33" i="3" s="1"/>
  <c r="M14" i="3" s="1"/>
  <c r="M132" i="3" s="1"/>
  <c r="C20" i="2"/>
  <c r="I36" i="3"/>
  <c r="Q36" i="3" s="1"/>
  <c r="K33" i="3"/>
  <c r="K14" i="3" s="1"/>
  <c r="K132" i="3" s="1"/>
  <c r="I35" i="3"/>
  <c r="Q27" i="3"/>
  <c r="C16" i="2"/>
  <c r="C21" i="2"/>
  <c r="Q65" i="3"/>
  <c r="C22" i="2"/>
  <c r="E42" i="1" s="1"/>
  <c r="Q35" i="3" l="1"/>
  <c r="I33" i="3"/>
  <c r="I14" i="3" s="1"/>
  <c r="M41" i="3"/>
  <c r="E14" i="2"/>
  <c r="D14" i="2"/>
  <c r="C19" i="2"/>
  <c r="E40" i="1" s="1"/>
  <c r="C17" i="2" l="1"/>
  <c r="I132" i="3"/>
  <c r="C26" i="2" s="1"/>
  <c r="C14" i="2"/>
  <c r="E38" i="1" s="1"/>
  <c r="E46" i="1" s="1"/>
  <c r="R38" i="1" l="1"/>
  <c r="J47" i="1"/>
  <c r="R41" i="1"/>
  <c r="R46" i="1" l="1"/>
  <c r="R49" i="1" l="1"/>
  <c r="S49" i="1"/>
  <c r="O51" i="1" l="1"/>
  <c r="O50" i="1" s="1"/>
  <c r="S50" i="1" l="1"/>
  <c r="R50" i="1"/>
  <c r="S51" i="1"/>
  <c r="R51" i="1"/>
  <c r="R52" i="1" l="1"/>
</calcChain>
</file>

<file path=xl/sharedStrings.xml><?xml version="1.0" encoding="utf-8"?>
<sst xmlns="http://schemas.openxmlformats.org/spreadsheetml/2006/main" count="749" uniqueCount="343">
  <si>
    <t>Název stavby</t>
  </si>
  <si>
    <t>Učebna pro výuku cizích jazyků</t>
  </si>
  <si>
    <t>JKSO</t>
  </si>
  <si>
    <t xml:space="preserve"> </t>
  </si>
  <si>
    <t>Kód stavby</t>
  </si>
  <si>
    <t>ucebny</t>
  </si>
  <si>
    <t>Název objektu</t>
  </si>
  <si>
    <t>EČO</t>
  </si>
  <si>
    <t/>
  </si>
  <si>
    <t>Kód objektu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</si>
  <si>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</si>
  <si>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</si>
  <si>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</si>
  <si>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</si>
  <si>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</si>
  <si>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</si>
  <si>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</si>
  <si>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</si>
  <si>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</si>
  <si>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</si>
  <si>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</si>
  <si>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</si>
  <si>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</si>
  <si>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</si>
  <si>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</si>
  <si>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</si>
  <si>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</si>
  <si>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</si>
  <si>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</si>
  <si>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</si>
  <si>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</si>
  <si>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</si>
  <si>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</si>
  <si>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</si>
  <si>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</si>
  <si>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</si>
  <si>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</si>
  <si>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Vedlejší rozpočtové náklady</t>
  </si>
  <si>
    <t>HSV</t>
  </si>
  <si>
    <t>Práce přesčas</t>
  </si>
  <si>
    <t>Zařízení staveniště</t>
  </si>
  <si>
    <t>21</t>
  </si>
  <si>
    <t>%</t>
  </si>
  <si>
    <t>Bez pevné podl.</t>
  </si>
  <si>
    <t>PSV</t>
  </si>
  <si>
    <t>Kulturní památka</t>
  </si>
  <si>
    <t>Územní vlivy</t>
  </si>
  <si>
    <t>Provozní vlivy</t>
  </si>
  <si>
    <t>Ostatní</t>
  </si>
  <si>
    <t>VRN z rozpočtu</t>
  </si>
  <si>
    <t>HZS</t>
  </si>
  <si>
    <t>Kompl. činnost</t>
  </si>
  <si>
    <t>Ostatní náklady</t>
  </si>
  <si>
    <t>D</t>
  </si>
  <si>
    <t>Celkové náklady</t>
  </si>
  <si>
    <t>Datum a podpis</t>
  </si>
  <si>
    <t>Razítko</t>
  </si>
  <si>
    <t>15</t>
  </si>
  <si>
    <t>DPH</t>
  </si>
  <si>
    <t>E</t>
  </si>
  <si>
    <t>Přípočty a odpočty</t>
  </si>
  <si>
    <t>Dodávky objednatele</t>
  </si>
  <si>
    <t>Klouzavá doložka</t>
  </si>
  <si>
    <t>Zvýhodnění + -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</si>
  <si>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</si>
  <si>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</si>
  <si>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</si>
  <si>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</si>
  <si>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</si>
  <si>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</si>
  <si>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</si>
  <si>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</si>
  <si>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</si>
  <si>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</si>
  <si>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</si>
  <si>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</si>
  <si>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Úpravy povrchů, podlahy a osazování výplní</t>
  </si>
  <si>
    <t>Ostatní konstrukce a práce, bourání</t>
  </si>
  <si>
    <t>Přesun sutě</t>
  </si>
  <si>
    <t>Přesun hmot</t>
  </si>
  <si>
    <t>Práce a dodávky PSV</t>
  </si>
  <si>
    <t>776</t>
  </si>
  <si>
    <t>Podlahy povlakové</t>
  </si>
  <si>
    <t>784</t>
  </si>
  <si>
    <t>Dokončovací práce - malby a tapety</t>
  </si>
  <si>
    <t>JKSO:</t>
  </si>
  <si>
    <t>P.Č.</t>
  </si>
  <si>
    <t>TV</t>
  </si>
  <si>
    <t>KCN</t>
  </si>
  <si>
    <t>MJ</t>
  </si>
  <si>
    <t>Množství celkem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</si>
  <si>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</si>
  <si>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</si>
  <si>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</si>
  <si>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</si>
  <si>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</si>
  <si>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</si>
  <si>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</si>
  <si>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0</t>
  </si>
  <si>
    <t>1</t>
  </si>
  <si>
    <t>K</t>
  </si>
  <si>
    <t>014</t>
  </si>
  <si>
    <t>m2</t>
  </si>
  <si>
    <t>2</t>
  </si>
  <si>
    <t>612135101</t>
  </si>
  <si>
    <t>011</t>
  </si>
  <si>
    <t>612325121</t>
  </si>
  <si>
    <t>Vápenocementová štuková omítka rýh ve stěnách šířky do 150 mm</t>
  </si>
  <si>
    <t>kus</t>
  </si>
  <si>
    <t>612325215</t>
  </si>
  <si>
    <t>Vápenocementová hladká omítka malých ploch do 4,0 m2 na stěnách pod obklady</t>
  </si>
  <si>
    <t>619991001</t>
  </si>
  <si>
    <t>Zakrytí podlah fólií přilepenou lepící páskou</t>
  </si>
  <si>
    <t>619991011</t>
  </si>
  <si>
    <t>Obalení konstrukcí a prvků fólií přilepenou lepící páskou</t>
  </si>
  <si>
    <t>952901107</t>
  </si>
  <si>
    <t>Čištění budov omytí dvojitých nebo zdvojených oken nebo balkonových dveří plochy do 2,5m2</t>
  </si>
  <si>
    <t>952901122</t>
  </si>
  <si>
    <t>952902021</t>
  </si>
  <si>
    <t>Čištění budov zametení hladkých podlah</t>
  </si>
  <si>
    <t>952902031</t>
  </si>
  <si>
    <t>Čištění budov omytí hladkých podlah</t>
  </si>
  <si>
    <t>952902611</t>
  </si>
  <si>
    <t>Čištění budov vysátí prachu z ostatních ploch</t>
  </si>
  <si>
    <t>013</t>
  </si>
  <si>
    <t>m</t>
  </si>
  <si>
    <t>974049121</t>
  </si>
  <si>
    <t>Vysekání rýh v betonových zdech hl do 30 mm š do 30 mm</t>
  </si>
  <si>
    <t>974049133</t>
  </si>
  <si>
    <t>Vysekání rýh v betonových zdech hl do 50 mm š do 100 mm</t>
  </si>
  <si>
    <t>974082113</t>
  </si>
  <si>
    <t>Vysekání rýh pro vodiče v omítce MV nebo MVC stěn š do 50 mm</t>
  </si>
  <si>
    <t>977131115</t>
  </si>
  <si>
    <t>Vrty příklepovými vrtáky D 16 mm do cihelného zdiva nebo prostého betonu</t>
  </si>
  <si>
    <t>977311112</t>
  </si>
  <si>
    <t>Řezání stávajících betonových mazanin nevyztužených hl do 100 mm</t>
  </si>
  <si>
    <t>t</t>
  </si>
  <si>
    <t>997013213</t>
  </si>
  <si>
    <t>241</t>
  </si>
  <si>
    <t>997241622</t>
  </si>
  <si>
    <t>Naložení a složení suti</t>
  </si>
  <si>
    <t>998011002</t>
  </si>
  <si>
    <t>Přesun hmot pro budovy zděné v do 12 m</t>
  </si>
  <si>
    <t>M</t>
  </si>
  <si>
    <t>MAT</t>
  </si>
  <si>
    <t>776111115</t>
  </si>
  <si>
    <t>Broušení podkladu povlakových podlah před litím stěrky</t>
  </si>
  <si>
    <t>776111116</t>
  </si>
  <si>
    <t>Odstranění zbytků lepidla z podkladu povlakových podlah broušením</t>
  </si>
  <si>
    <t>776111311</t>
  </si>
  <si>
    <t>Vysátí podkladu povlakových podlah</t>
  </si>
  <si>
    <t>776121411</t>
  </si>
  <si>
    <t>Dvousložková penetrace podkladu povlakových podlah</t>
  </si>
  <si>
    <t>776141113</t>
  </si>
  <si>
    <t>Vyrovnání podkladu povlakových podlah stěrkou pevnosti 20 MPa tl 8 mm</t>
  </si>
  <si>
    <t>776201811</t>
  </si>
  <si>
    <t>Demontáž lepených povlakových podlah bez podložky ručně</t>
  </si>
  <si>
    <t>776221111</t>
  </si>
  <si>
    <t>Lepení pásů z PVC standardním lepidlem</t>
  </si>
  <si>
    <t>776223112</t>
  </si>
  <si>
    <t>Spoj povlakových podlahovin z PVC svařováním za studena</t>
  </si>
  <si>
    <t>776410811</t>
  </si>
  <si>
    <t>Odstranění soklíků a lišt pryžových nebo plastových</t>
  </si>
  <si>
    <t>776421111</t>
  </si>
  <si>
    <t>776991121</t>
  </si>
  <si>
    <t>Základní čištění nově položených podlahovin vysátím a setřením vlhkým mopem</t>
  </si>
  <si>
    <t>776991821</t>
  </si>
  <si>
    <t>Odstranění lepidla ručně z podlah</t>
  </si>
  <si>
    <t>998776202</t>
  </si>
  <si>
    <t>Přesun hmot procentní pro podlahy povlakové v objektech v do 12 m</t>
  </si>
  <si>
    <t>784111031</t>
  </si>
  <si>
    <t>Omytí podkladu v místnostech výšky do 3,80 m</t>
  </si>
  <si>
    <t>784121001</t>
  </si>
  <si>
    <t>784161211</t>
  </si>
  <si>
    <t>Lokální vyrovnání podkladu sádrovou stěrkou plochy do 0,25 m2 v místnostech výšky do 3,80 m</t>
  </si>
  <si>
    <t>784181121</t>
  </si>
  <si>
    <t>Hloubková jednonásobná penetrace podkladu v místnostech výšky do 3,80 m</t>
  </si>
  <si>
    <t>784191003</t>
  </si>
  <si>
    <t>Čištění vnitřních ploch oken dvojitých nebo zdvojených po provedení malířských prací</t>
  </si>
  <si>
    <t>784191005</t>
  </si>
  <si>
    <t>Čištění vnitřních ploch dveří nebo vrat po provedení malířských prací</t>
  </si>
  <si>
    <t>784191007</t>
  </si>
  <si>
    <t>Čištění vnitřních ploch podlah po provedení malířských prací</t>
  </si>
  <si>
    <t>784221101</t>
  </si>
  <si>
    <t>Dvojnásobné bílé malby  ze směsí za sucha dobře otěruvzdorných v místnostech do 3,80 m</t>
  </si>
  <si>
    <t xml:space="preserve">REKAPITULACE </t>
  </si>
  <si>
    <t>KRYCÍ LIST SOUPISU</t>
  </si>
  <si>
    <t>OCENĚNÝ SOUPIS PRACÍ A DODÁVEK A SLUŽEB</t>
  </si>
  <si>
    <t>Proudový chránič s jističem 10A, rozměry 2 DIN, jmenovité napětí 230/400V, Charakteristika B, Jmenovitý reziduální proud 0,03A.</t>
  </si>
  <si>
    <t>Slaboproudé rozvody + příslušenství</t>
  </si>
  <si>
    <t>Silnoproudé rozvody + příslušenství</t>
  </si>
  <si>
    <t>Provozní osvětlení</t>
  </si>
  <si>
    <t>Rámeček 2-násobný bílý</t>
  </si>
  <si>
    <t>"AVT"</t>
  </si>
  <si>
    <t>ZRN (ř. 1-8)</t>
  </si>
  <si>
    <t>DN (ř. 10-12)</t>
  </si>
  <si>
    <t>VRN (ř. 14-19)</t>
  </si>
  <si>
    <t>Součet 9, 13, 20-23</t>
  </si>
  <si>
    <t>EL</t>
  </si>
  <si>
    <t>"EL"</t>
  </si>
  <si>
    <t>Projektové práce (DSPS)</t>
  </si>
  <si>
    <t>Cena s DPH (ř. 25-26)</t>
  </si>
  <si>
    <t>Popis / minimální technické parametry</t>
  </si>
  <si>
    <t>Cena celkem s DPH</t>
  </si>
  <si>
    <t>Cena jednotková bez DPH</t>
  </si>
  <si>
    <t>Cena celkem bez DPH</t>
  </si>
  <si>
    <t>Kód položky / název</t>
  </si>
  <si>
    <t>Celkem bez DPH</t>
  </si>
  <si>
    <t>Podlahová krabice pod katedru pro zakončení kabelových tras. Určená pro výšku betonové vrstvy od 57 mm do 75 mm. Krabice je uzpůsobena pro instalaci elektroinstalačních trubek.</t>
  </si>
  <si>
    <t>632681113</t>
  </si>
  <si>
    <t>Vyspravení betonových podlah rychletuhnoucím polymerem - vysprávka D přes 50 do  200 a tl 30 mm</t>
  </si>
  <si>
    <t>Vnitrostaveništní doprava suti a vybouraných hmot vodorovně do 50 m pro budovy v do 12 m ručně</t>
  </si>
  <si>
    <t>997013501</t>
  </si>
  <si>
    <t>Odvoz suti a vybouraných hmot na skládku nebo meziskládku do 1 km se složením</t>
  </si>
  <si>
    <t>997013509</t>
  </si>
  <si>
    <t>997013831</t>
  </si>
  <si>
    <t>Poplatky za uložení stavebního směsného odpadu na skládce ( skládkovné)</t>
  </si>
  <si>
    <t>Příplatek k ceně za každý započatý 1 km  přes 1 km - celkem 20 km</t>
  </si>
  <si>
    <t>„Zbývající položky typu vlastní jsou kalkulovány na základě zkušeností z realizace obdobných zakázek a jsou v místě i čase obvyklé“</t>
  </si>
  <si>
    <t>vlastní</t>
  </si>
  <si>
    <t>Montáž kabelů měděných bez ukončení uložených pod omítku plných kulatých (CYKY), počtu a průřezu žil 3x1,5 mm2.</t>
  </si>
  <si>
    <t>Montáž zásuvek domovních se zapojením vodičů bezšroubové připojení polozapuštěných nebo zapuštěných 10/16 A, provedení 2X(2P + PE) dvojnásobná šikmá.</t>
  </si>
  <si>
    <t>10.074.642</t>
  </si>
  <si>
    <t>Ohebná dvouplášťová korugovaná bezhalogenová chránička vnitřní ø 32 mm.</t>
  </si>
  <si>
    <t>Ohebná dvouplášťová korugovaná bezhalogenová chránička vnitřní ø 41 mm.</t>
  </si>
  <si>
    <t>10.074.671</t>
  </si>
  <si>
    <t>10.048.482</t>
  </si>
  <si>
    <t>10.048.422</t>
  </si>
  <si>
    <t>10.051.448</t>
  </si>
  <si>
    <t>Silový kabel CYKY-J 3x1,5mm2.</t>
  </si>
  <si>
    <t>Silový kabel CYKY-J 3x2,5mm2.</t>
  </si>
  <si>
    <t>Zemnící kabel zelenožlutý CY 4mm2.</t>
  </si>
  <si>
    <t>10.072.355</t>
  </si>
  <si>
    <t>10.079.613</t>
  </si>
  <si>
    <t>Zásuvka dvojnásobná bezšroubová, s clonkami, s natočenou dutinou, bílá, 16 A</t>
  </si>
  <si>
    <t>Zásuvka jednonásobná bezšroubová, bílá, 16 A</t>
  </si>
  <si>
    <t>Montáž zásuvek domovních se zapojením vodičů bez šroubové připojení polozapuštěných nebo zapuštěných 10/16 A, provedení 2P + PE.</t>
  </si>
  <si>
    <t>10.072.639</t>
  </si>
  <si>
    <t>10.071.430</t>
  </si>
  <si>
    <t>10.069.872</t>
  </si>
  <si>
    <t>10.071.435</t>
  </si>
  <si>
    <t>Kryt spínače jednoduchý bílý</t>
  </si>
  <si>
    <t>Kryt spínače dělený bílý</t>
  </si>
  <si>
    <t>Spínač kolébkový šroubový, řazení 1/0</t>
  </si>
  <si>
    <t>Spínač kolébkový šroubový, řazení 1/0+1/0</t>
  </si>
  <si>
    <t>Montáž spínačů jedno nebo dvojpólových, nástěnných se zapojením vodičů, pro prostředí normální, vypínačů, řazení 1-jednopólových</t>
  </si>
  <si>
    <t>Montáž spínačů jedno nebo dvojpólových, nástěnných se zapojením vodičů, pro prostředí normální, vypínačů, řazení 2-dvoupólový</t>
  </si>
  <si>
    <t>Montáž jističů se zapojením vodičů, dvoupólových nn, do 25 A ve skříni.</t>
  </si>
  <si>
    <t>10.079.558</t>
  </si>
  <si>
    <t>Zkouška a prohlídka elektrických rozvodů a zařízení, celková prohlídka a vyhotovení revizní zprávy pro objem montážních prací do 100 tis. Kč</t>
  </si>
  <si>
    <t>10.843.680</t>
  </si>
  <si>
    <t>Vypínač na DIN, 3P 40A 400/415V.</t>
  </si>
  <si>
    <t>Montáž spínačů tří nebo čtyřpólových, vypínačů výkonových pojistkových, do 63 A</t>
  </si>
  <si>
    <t>Zkoušky a prohlídky rozvodných zařízení, kontrola rozvaděčů nn, silových, hmotnosti do 200 kg.</t>
  </si>
  <si>
    <t>Montáž rozvaděčů litinových, hliníkových nebo plastových bez zapojení vodičů, sestavy hmotností do 50 kg.</t>
  </si>
  <si>
    <t>10.060.031</t>
  </si>
  <si>
    <t>Montáž podlahových krabic montovaných do mazaniny.</t>
  </si>
  <si>
    <t>Montáž kabelů sdělovacích pro vnitřní rozvody, počtu žil do 15</t>
  </si>
  <si>
    <t>Datový UTP cat.5 kabel</t>
  </si>
  <si>
    <t>10.793.442</t>
  </si>
  <si>
    <t>742330042</t>
  </si>
  <si>
    <t>Montáž datové dvouzásuvky</t>
  </si>
  <si>
    <t>10.874.783</t>
  </si>
  <si>
    <t>Kryt 5014A-A02018 S</t>
  </si>
  <si>
    <t>10.935.899</t>
  </si>
  <si>
    <t>Konektor RJ45 UTP Cat.5e černý samořezný</t>
  </si>
  <si>
    <t>10.863.140</t>
  </si>
  <si>
    <t>Konektor RJ45 8p8c Cat.5e nest.pro drát</t>
  </si>
  <si>
    <t>742122001</t>
  </si>
  <si>
    <t>Montáž kabelové spojky nebo svorkovnice pro slaboproud do 15 žil</t>
  </si>
  <si>
    <t>742330101</t>
  </si>
  <si>
    <t>Měření metalického segmentu s vyhotovením protokolu</t>
  </si>
  <si>
    <t>Montáž svítidel LED se zapojením vodičů bytových nebo společenských místností, stropních, panelových, obsahu přes 0,09 do 0,36m2.</t>
  </si>
  <si>
    <t>10.679.719</t>
  </si>
  <si>
    <t>Rozvaděčová skříň, 36 modulů, IP30, pod omítku</t>
  </si>
  <si>
    <t>Montáž kabelů měděných bez ukončení uložených pod omítku plných kulatých (CYKY), počtu a průřezu žil 3x2,5 mm2.</t>
  </si>
  <si>
    <t>Montáž vodičů izolovaných měděných bez ukončení uložených pevně, plných a laněných s PVC pláštěm (CY) průřez žíly 0,55 až 16 mm2.</t>
  </si>
  <si>
    <t>Montáž trubek elektroinstalačních s nasunutím nebo našroubováním do krabic, plastových ohebných, uložených pevně, vnější ø přes 35 mm</t>
  </si>
  <si>
    <t>Montáž trubek elektroinstalačních s nasunutím nebo našroubováním do krabic, plastových ohebných, uložených pevně, vnější ø přes 23 do 35 mm</t>
  </si>
  <si>
    <t>SOUPIS PRACÍ A DODÁVEK A SLUŽEB vč VÝKAZU VÝMĚR</t>
  </si>
  <si>
    <t>10.061.062</t>
  </si>
  <si>
    <t>Proudový chránič s jističem 16A, rozměry 2 DIN, jmenovité napětí 230/400V, Charakteristika C, Jmenovitý reziduální proud 0,03A.</t>
  </si>
  <si>
    <t>Hrubá výplň rýh ve stěnách maltou jakékoli šířky rýhy</t>
  </si>
  <si>
    <t>Práce a dodávky HSV</t>
  </si>
  <si>
    <t>28411000</t>
  </si>
  <si>
    <t>28411003</t>
  </si>
  <si>
    <t>Lišta soklová PVC 30x30mm</t>
  </si>
  <si>
    <t>Montáž obvodových lišt lepených</t>
  </si>
  <si>
    <t>741320135</t>
  </si>
  <si>
    <t>742121001</t>
  </si>
  <si>
    <t>742110202</t>
  </si>
  <si>
    <t>741210101</t>
  </si>
  <si>
    <t>741310561</t>
  </si>
  <si>
    <t>741811011</t>
  </si>
  <si>
    <t>741313004</t>
  </si>
  <si>
    <t>741313001</t>
  </si>
  <si>
    <t>741122016</t>
  </si>
  <si>
    <t>741120301</t>
  </si>
  <si>
    <t>741110002</t>
  </si>
  <si>
    <t>741110003</t>
  </si>
  <si>
    <t>741810001</t>
  </si>
  <si>
    <t>741372022</t>
  </si>
  <si>
    <t>741310001</t>
  </si>
  <si>
    <t>741310003</t>
  </si>
  <si>
    <t>741122015</t>
  </si>
  <si>
    <t>1448221</t>
  </si>
  <si>
    <t>Sebastian Fenyk</t>
  </si>
  <si>
    <t>Čištění budov omytí dveří nebo vrat plochy do 3,0m2</t>
  </si>
  <si>
    <t xml:space="preserve">PVC vinyl, heterogenní, zátěžový, antibakteriální, minimální parametry: nášlapná vrstva 0,70mm, třída zátěže 34/43, otlak do 0,03mm, hořlavost Bfl S1. </t>
  </si>
  <si>
    <t>Montáž krabic elektroinstalačních protahovacích nebo odbočných zapuštěných plastových čtyřhranných.</t>
  </si>
  <si>
    <t>741112003</t>
  </si>
  <si>
    <t>10.078.621</t>
  </si>
  <si>
    <t>Montáž krabic elektroinstalačních přístrojových zapuštěných plastových kruhových.</t>
  </si>
  <si>
    <t>741112061</t>
  </si>
  <si>
    <t>10.153.806</t>
  </si>
  <si>
    <t>10.042.118</t>
  </si>
  <si>
    <t>10.074.814</t>
  </si>
  <si>
    <t>Rámeček 5-násobný bílý</t>
  </si>
  <si>
    <t>10.069.878</t>
  </si>
  <si>
    <t>741112072</t>
  </si>
  <si>
    <t>Tepelně izolační podložka do elektroinstalačních krabic pro dvojnásobné zásuvky.</t>
  </si>
  <si>
    <t>Krabice přístrojová KP 64/5, PVC, pětinásobná.</t>
  </si>
  <si>
    <t>Krabice odbočná KO 125 E, PVC, včetně víčka.</t>
  </si>
  <si>
    <t>Montáž krabic elektroinstalačních přístrojových plastových dvojitých.</t>
  </si>
  <si>
    <t>Krabice přístrojová pro montáž dvojnásobných zásuvek.</t>
  </si>
  <si>
    <t>Oškrabání malby v místnostech výšky do 3,80 m</t>
  </si>
  <si>
    <t>Typ cenové soustavy URS 2020/II</t>
  </si>
  <si>
    <t>Slaboproudé, silnoproudé rozvody</t>
  </si>
  <si>
    <t>silový přívod</t>
  </si>
  <si>
    <t>Montáž kabelů měděných bez ukončení uložených pod omítku nebo v liště plných kulatých (CYKY), počtu a průřezu žil 5x6 mm2.</t>
  </si>
  <si>
    <t>Silový kabel CYKY-J 5x6mm2.</t>
  </si>
  <si>
    <t>montáž vodiče cya pevně</t>
  </si>
  <si>
    <t>vodič CYA 10mm zel-žl</t>
  </si>
  <si>
    <t>ks</t>
  </si>
  <si>
    <t>úprava a zabudování drobného montážního materiálu pro úpravu stávajícího silového rozvaděče</t>
  </si>
  <si>
    <t>drobný montážní materiál pro silový rozvaděč (nulové můstky, svorky, hřebeny)</t>
  </si>
  <si>
    <t>ukončení vodiče v rozvaděčích , přístrojích</t>
  </si>
  <si>
    <t>jistič 3xC25A</t>
  </si>
  <si>
    <t>Montáž jističů se zapojením vodičů, třípólových nn, do 25 A ve skříni.</t>
  </si>
  <si>
    <t>Základní škola Chyšky 96, 398 53 Chyšky</t>
  </si>
  <si>
    <t>03/2021</t>
  </si>
  <si>
    <t>LED svítidlo určené pro montáž do kazetových podhledů i na strop. Kryt z kvalitního optického materiálu, který
zajišťuje omezení jasu svítidla. Svítidlo tak poskytuje optimální distribuci světla a zábranu oslnění v souladu s
platnou normou pro osvětlení kanceláří a učeben. Teplota chromatičnosti min.4000K, napájení min. 230V/50Hz,
min. 63W, maximální svítivost 425 cd/klm, světelný tok min. 6500 lm, činitel podání barev min. 80, elektronický
předřadník, krytí IP40, rozměry 620x620x60mm (± 10 %). Barva světlá. Včetně podružného materiálu, dopravy a
instalace.</t>
  </si>
  <si>
    <t>Světlo na strop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</si>
</sst>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"/>
    <numFmt numFmtId="165" formatCode="#,##0.000"/>
    <numFmt numFmtId="166" formatCode="#,##0.00000"/>
    <numFmt numFmtId="167" formatCode="#,##0\_x0000_"/>
    <numFmt numFmtId="168" formatCode="#,##0.0"/>
    <numFmt numFmtId="169" formatCode="#,##0.0000"/>
  </numFmts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8"/>
      <color indexed="10"/>
      <name val="Arial"/>
      <family val="2"/>
      <charset val="238"/>
    </font>
    <font>
      <sz val="8"/>
      <color indexed="9"/>
      <name val="Arial"/>
      <family val="2"/>
      <charset val="238"/>
    </font>
    <font>
      <sz val="10"/>
      <name val="Arial CE"/>
      <family val="2"/>
      <charset val="238"/>
    </font>
    <font>
      <b/>
      <u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rgb="FF0000FF"/>
      <name val="Arial"/>
      <family val="2"/>
      <charset val="238"/>
    </font>
    <font>
      <b/>
      <sz val="8"/>
      <color rgb="FF7030A0"/>
      <name val="Arial"/>
      <family val="2"/>
      <charset val="238"/>
    </font>
    <font>
      <sz val="10"/>
      <color rgb="FF7030A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8"/>
      <color rgb="FFFF0000"/>
      <name val="Arial"/>
      <family val="2"/>
      <charset val="238"/>
    </font>
    <font>
      <b/>
      <sz val="10"/>
      <color rgb="FF0000FF"/>
      <name val="Arial"/>
      <family val="2"/>
      <charset val="238"/>
    </font>
    <font>
      <b/>
      <sz val="10"/>
      <color rgb="FF80008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0000FF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u/>
      <sz val="10"/>
      <color rgb="FFFA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232323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24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64" fontId="4" fillId="0" borderId="17" xfId="0" applyNumberFormat="1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" fontId="2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49" fontId="2" fillId="0" borderId="27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" fontId="2" fillId="0" borderId="30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1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0" fontId="4" fillId="0" borderId="1" xfId="0" applyFont="1" applyBorder="1" applyAlignment="1">
      <alignment vertical="top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1" fontId="5" fillId="0" borderId="19" xfId="0" applyNumberFormat="1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169" fontId="2" fillId="0" borderId="18" xfId="0" applyNumberFormat="1" applyFont="1" applyBorder="1" applyAlignment="1">
      <alignment horizontal="right" vertical="center"/>
    </xf>
    <xf numFmtId="0" fontId="2" fillId="0" borderId="39" xfId="0" applyFont="1" applyBorder="1"/>
    <xf numFmtId="0" fontId="2" fillId="0" borderId="29" xfId="0" applyFont="1" applyBorder="1"/>
    <xf numFmtId="169" fontId="2" fillId="0" borderId="40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 vertical="top"/>
    </xf>
    <xf numFmtId="0" fontId="2" fillId="0" borderId="25" xfId="0" applyFont="1" applyBorder="1" applyAlignment="1">
      <alignment vertical="center"/>
    </xf>
    <xf numFmtId="169" fontId="2" fillId="0" borderId="27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13" xfId="0" applyFont="1" applyBorder="1"/>
    <xf numFmtId="0" fontId="2" fillId="0" borderId="44" xfId="0" applyFont="1" applyBorder="1" applyAlignment="1">
      <alignment vertical="center"/>
    </xf>
    <xf numFmtId="0" fontId="2" fillId="0" borderId="45" xfId="0" applyFont="1" applyBorder="1"/>
    <xf numFmtId="0" fontId="2" fillId="0" borderId="46" xfId="0" applyFont="1" applyBorder="1" applyAlignment="1">
      <alignment vertical="center"/>
    </xf>
    <xf numFmtId="167" fontId="13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right" vertical="center"/>
    </xf>
    <xf numFmtId="165" fontId="13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3" borderId="47" xfId="0" applyNumberFormat="1" applyFont="1" applyFill="1" applyBorder="1" applyAlignment="1">
      <alignment horizontal="center" vertical="center" wrapText="1"/>
    </xf>
    <xf numFmtId="1" fontId="2" fillId="3" borderId="48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/>
    <xf numFmtId="49" fontId="6" fillId="2" borderId="0" xfId="0" applyNumberFormat="1" applyFont="1" applyFill="1" applyAlignment="1">
      <alignment vertical="center"/>
    </xf>
    <xf numFmtId="49" fontId="2" fillId="2" borderId="0" xfId="0" applyNumberFormat="1" applyFont="1" applyFill="1" applyAlignment="1">
      <alignment vertical="center"/>
    </xf>
    <xf numFmtId="0" fontId="2" fillId="4" borderId="0" xfId="0" applyFont="1" applyFill="1" applyAlignment="1">
      <alignment horizontal="left" vertical="center"/>
    </xf>
    <xf numFmtId="49" fontId="2" fillId="4" borderId="0" xfId="0" applyNumberFormat="1" applyFont="1" applyFill="1" applyAlignment="1">
      <alignment horizontal="left" vertical="center"/>
    </xf>
    <xf numFmtId="49" fontId="2" fillId="3" borderId="49" xfId="0" applyNumberFormat="1" applyFont="1" applyFill="1" applyBorder="1" applyAlignment="1">
      <alignment horizontal="center" vertical="center" wrapText="1"/>
    </xf>
    <xf numFmtId="1" fontId="2" fillId="3" borderId="32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/>
    <xf numFmtId="2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49" fontId="3" fillId="2" borderId="0" xfId="0" applyNumberFormat="1" applyFont="1" applyFill="1" applyAlignment="1">
      <alignment vertical="center"/>
    </xf>
    <xf numFmtId="49" fontId="2" fillId="2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49" fontId="2" fillId="2" borderId="0" xfId="0" applyNumberFormat="1" applyFont="1" applyFill="1" applyAlignment="1">
      <alignment horizontal="left" vertical="center"/>
    </xf>
    <xf numFmtId="49" fontId="2" fillId="3" borderId="50" xfId="0" applyNumberFormat="1" applyFont="1" applyFill="1" applyBorder="1" applyAlignment="1">
      <alignment horizontal="center" vertical="center" wrapText="1"/>
    </xf>
    <xf numFmtId="49" fontId="2" fillId="3" borderId="21" xfId="0" applyNumberFormat="1" applyFont="1" applyFill="1" applyBorder="1" applyAlignment="1">
      <alignment horizontal="center" vertical="center" wrapText="1"/>
    </xf>
    <xf numFmtId="1" fontId="2" fillId="3" borderId="51" xfId="0" applyNumberFormat="1" applyFont="1" applyFill="1" applyBorder="1" applyAlignment="1">
      <alignment horizontal="center" vertical="center" wrapText="1"/>
    </xf>
    <xf numFmtId="1" fontId="2" fillId="3" borderId="35" xfId="0" applyNumberFormat="1" applyFont="1" applyFill="1" applyBorder="1" applyAlignment="1">
      <alignment horizontal="center" vertical="center" wrapText="1"/>
    </xf>
    <xf numFmtId="0" fontId="1" fillId="4" borderId="16" xfId="0" applyFon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8" fillId="0" borderId="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164" fontId="2" fillId="0" borderId="25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2" fillId="0" borderId="38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26" xfId="0" applyNumberFormat="1" applyFont="1" applyBorder="1" applyAlignment="1">
      <alignment vertical="center"/>
    </xf>
    <xf numFmtId="164" fontId="2" fillId="0" borderId="28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29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vertical="center"/>
    </xf>
    <xf numFmtId="3" fontId="1" fillId="0" borderId="52" xfId="0" applyNumberFormat="1" applyFont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167" fontId="1" fillId="0" borderId="35" xfId="0" applyNumberFormat="1" applyFont="1" applyBorder="1" applyAlignment="1">
      <alignment horizontal="right" vertical="center" wrapText="1"/>
    </xf>
    <xf numFmtId="4" fontId="1" fillId="0" borderId="33" xfId="0" applyNumberFormat="1" applyFont="1" applyBorder="1" applyAlignment="1">
      <alignment horizontal="right" vertical="center" wrapText="1"/>
    </xf>
    <xf numFmtId="3" fontId="1" fillId="0" borderId="3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1" fillId="0" borderId="34" xfId="0" applyNumberFormat="1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3" fontId="1" fillId="0" borderId="46" xfId="0" applyNumberFormat="1" applyFont="1" applyBorder="1" applyAlignment="1">
      <alignment vertical="center"/>
    </xf>
    <xf numFmtId="4" fontId="1" fillId="0" borderId="28" xfId="0" applyNumberFormat="1" applyFont="1" applyBorder="1" applyAlignment="1">
      <alignment horizontal="right" vertical="center" wrapText="1"/>
    </xf>
    <xf numFmtId="4" fontId="1" fillId="0" borderId="28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horizontal="right" vertical="center"/>
    </xf>
    <xf numFmtId="0" fontId="9" fillId="0" borderId="9" xfId="0" applyFont="1" applyBorder="1" applyAlignment="1">
      <alignment horizontal="left" vertical="center"/>
    </xf>
    <xf numFmtId="3" fontId="1" fillId="0" borderId="28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vertical="center"/>
    </xf>
    <xf numFmtId="4" fontId="1" fillId="0" borderId="45" xfId="0" applyNumberFormat="1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vertical="center" wrapText="1"/>
    </xf>
    <xf numFmtId="3" fontId="2" fillId="0" borderId="29" xfId="0" applyNumberFormat="1" applyFont="1" applyBorder="1" applyAlignment="1">
      <alignment horizontal="right" vertical="center" wrapText="1"/>
    </xf>
    <xf numFmtId="4" fontId="2" fillId="0" borderId="28" xfId="0" applyNumberFormat="1" applyFont="1" applyBorder="1" applyAlignment="1">
      <alignment horizontal="right" vertical="center" wrapText="1"/>
    </xf>
    <xf numFmtId="4" fontId="1" fillId="0" borderId="29" xfId="0" applyNumberFormat="1" applyFont="1" applyBorder="1" applyAlignment="1">
      <alignment horizontal="right" vertical="center" wrapText="1"/>
    </xf>
    <xf numFmtId="3" fontId="2" fillId="0" borderId="28" xfId="0" applyNumberFormat="1" applyFont="1" applyBorder="1" applyAlignment="1">
      <alignment horizontal="right" vertical="center" wrapText="1"/>
    </xf>
    <xf numFmtId="4" fontId="4" fillId="0" borderId="53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vertical="center"/>
    </xf>
    <xf numFmtId="167" fontId="14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 horizontal="right" vertical="center"/>
    </xf>
    <xf numFmtId="0" fontId="15" fillId="0" borderId="0" xfId="0" applyFont="1" applyProtection="1">
      <protection locked="0"/>
    </xf>
    <xf numFmtId="2" fontId="15" fillId="0" borderId="0" xfId="0" applyNumberFormat="1" applyFont="1" applyProtection="1">
      <protection locked="0"/>
    </xf>
    <xf numFmtId="167" fontId="16" fillId="0" borderId="0" xfId="0" applyNumberFormat="1" applyFont="1" applyAlignment="1">
      <alignment horizontal="center" vertical="center"/>
    </xf>
    <xf numFmtId="0" fontId="17" fillId="0" borderId="0" xfId="0" applyFont="1" applyProtection="1">
      <protection locked="0"/>
    </xf>
    <xf numFmtId="2" fontId="17" fillId="0" borderId="0" xfId="0" applyNumberFormat="1" applyFont="1" applyProtection="1">
      <protection locked="0"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49" fontId="1" fillId="2" borderId="0" xfId="0" applyNumberFormat="1" applyFont="1" applyFill="1" applyAlignment="1">
      <alignment wrapText="1"/>
    </xf>
    <xf numFmtId="49" fontId="4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1" fillId="4" borderId="0" xfId="0" applyFont="1" applyFill="1" applyAlignment="1">
      <alignment horizontal="left" vertical="center"/>
    </xf>
    <xf numFmtId="49" fontId="1" fillId="4" borderId="0" xfId="0" applyNumberFormat="1" applyFont="1" applyFill="1" applyAlignment="1">
      <alignment vertical="center" wrapText="1"/>
    </xf>
    <xf numFmtId="49" fontId="1" fillId="4" borderId="0" xfId="0" applyNumberFormat="1" applyFont="1" applyFill="1" applyAlignment="1">
      <alignment vertical="center"/>
    </xf>
    <xf numFmtId="49" fontId="1" fillId="3" borderId="49" xfId="0" applyNumberFormat="1" applyFont="1" applyFill="1" applyBorder="1" applyAlignment="1">
      <alignment horizontal="center" vertical="center" wrapText="1"/>
    </xf>
    <xf numFmtId="49" fontId="1" fillId="3" borderId="47" xfId="0" applyNumberFormat="1" applyFont="1" applyFill="1" applyBorder="1" applyAlignment="1">
      <alignment horizontal="center" vertical="center" wrapText="1"/>
    </xf>
    <xf numFmtId="49" fontId="1" fillId="5" borderId="21" xfId="0" applyNumberFormat="1" applyFont="1" applyFill="1" applyBorder="1" applyAlignment="1">
      <alignment horizontal="center" vertical="center" wrapText="1"/>
    </xf>
    <xf numFmtId="49" fontId="1" fillId="5" borderId="22" xfId="0" applyNumberFormat="1" applyFont="1" applyFill="1" applyBorder="1" applyAlignment="1">
      <alignment horizontal="center" vertical="center" wrapText="1"/>
    </xf>
    <xf numFmtId="49" fontId="1" fillId="3" borderId="22" xfId="0" applyNumberFormat="1" applyFont="1" applyFill="1" applyBorder="1" applyAlignment="1">
      <alignment horizontal="center" vertical="center" wrapText="1"/>
    </xf>
    <xf numFmtId="1" fontId="1" fillId="3" borderId="48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Alignment="1">
      <alignment wrapText="1"/>
    </xf>
    <xf numFmtId="0" fontId="19" fillId="0" borderId="2" xfId="0" applyFont="1" applyBorder="1" applyAlignment="1">
      <alignment vertical="center"/>
    </xf>
    <xf numFmtId="167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4" fontId="19" fillId="0" borderId="2" xfId="0" applyNumberFormat="1" applyFont="1" applyBorder="1" applyAlignment="1">
      <alignment horizontal="right" vertical="center"/>
    </xf>
    <xf numFmtId="165" fontId="19" fillId="0" borderId="2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67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4" fontId="20" fillId="0" borderId="0" xfId="0" applyNumberFormat="1" applyFont="1" applyAlignment="1">
      <alignment horizontal="right" vertical="center"/>
    </xf>
    <xf numFmtId="165" fontId="20" fillId="0" borderId="0" xfId="0" applyNumberFormat="1" applyFont="1" applyAlignment="1">
      <alignment horizontal="right" vertical="center"/>
    </xf>
    <xf numFmtId="167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  <xf numFmtId="168" fontId="1" fillId="0" borderId="0" xfId="0" applyNumberFormat="1" applyFont="1" applyAlignment="1">
      <alignment horizontal="right" vertical="center"/>
    </xf>
    <xf numFmtId="167" fontId="1" fillId="0" borderId="0" xfId="0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6" fontId="17" fillId="0" borderId="0" xfId="0" applyNumberFormat="1" applyFon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/>
    </xf>
    <xf numFmtId="167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4" fontId="19" fillId="0" borderId="0" xfId="0" applyNumberFormat="1" applyFont="1" applyAlignment="1">
      <alignment horizontal="right" vertical="center"/>
    </xf>
    <xf numFmtId="165" fontId="19" fillId="0" borderId="0" xfId="0" applyNumberFormat="1" applyFont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4" fontId="23" fillId="0" borderId="0" xfId="0" applyNumberFormat="1" applyFont="1" applyAlignment="1">
      <alignment horizontal="right" vertical="center"/>
    </xf>
    <xf numFmtId="166" fontId="1" fillId="6" borderId="0" xfId="0" applyNumberFormat="1" applyFont="1" applyFill="1" applyAlignment="1">
      <alignment horizontal="right" vertical="center"/>
    </xf>
    <xf numFmtId="165" fontId="1" fillId="6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4" fontId="24" fillId="0" borderId="0" xfId="0" applyNumberFormat="1" applyFont="1" applyAlignment="1">
      <alignment horizontal="right" vertical="center"/>
    </xf>
    <xf numFmtId="165" fontId="24" fillId="0" borderId="0" xfId="0" applyNumberFormat="1" applyFont="1" applyAlignment="1">
      <alignment horizontal="right" vertical="center"/>
    </xf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49" fontId="7" fillId="2" borderId="0" xfId="0" applyNumberFormat="1" applyFont="1" applyFill="1" applyAlignment="1"/>
    <xf numFmtId="49" fontId="1" fillId="2" borderId="0" xfId="0" applyNumberFormat="1" applyFont="1" applyFill="1" applyAlignment="1"/>
    <xf numFmtId="0" fontId="1" fillId="4" borderId="0" xfId="0" applyFont="1" applyFill="1" applyAlignment="1"/>
    <xf numFmtId="0" fontId="1" fillId="0" borderId="0" xfId="0" applyFont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1" fontId="1" fillId="3" borderId="32" xfId="0" applyNumberFormat="1" applyFont="1" applyFill="1" applyBorder="1" applyAlignment="1">
      <alignment horizontal="center" vertical="center"/>
    </xf>
    <xf numFmtId="1" fontId="1" fillId="3" borderId="48" xfId="0" applyNumberFormat="1" applyFont="1" applyFill="1" applyBorder="1" applyAlignment="1">
      <alignment horizontal="center" vertical="center"/>
    </xf>
    <xf numFmtId="1" fontId="1" fillId="5" borderId="35" xfId="0" applyNumberFormat="1" applyFont="1" applyFill="1" applyBorder="1" applyAlignment="1">
      <alignment horizontal="center" vertical="center"/>
    </xf>
    <xf numFmtId="1" fontId="1" fillId="5" borderId="33" xfId="0" applyNumberFormat="1" applyFont="1" applyFill="1" applyBorder="1" applyAlignment="1">
      <alignment horizontal="center" vertical="center"/>
    </xf>
    <xf numFmtId="1" fontId="1" fillId="3" borderId="33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Alignment="1"/>
    <xf numFmtId="0" fontId="1" fillId="4" borderId="6" xfId="0" applyFont="1" applyFill="1" applyBorder="1" applyAlignment="1"/>
    <xf numFmtId="0" fontId="1" fillId="0" borderId="0" xfId="0" applyFont="1" applyAlignment="1"/>
    <xf numFmtId="4" fontId="1" fillId="7" borderId="0" xfId="0" applyNumberFormat="1" applyFont="1" applyFill="1" applyAlignment="1">
      <alignment horizontal="right" vertical="center"/>
    </xf>
    <xf numFmtId="165" fontId="1" fillId="7" borderId="0" xfId="0" applyNumberFormat="1" applyFont="1" applyFill="1" applyAlignment="1">
      <alignment horizontal="right" vertical="center"/>
    </xf>
    <xf numFmtId="0" fontId="1" fillId="7" borderId="0" xfId="0" applyFont="1" applyFill="1" applyAlignment="1">
      <alignment vertical="center" wrapText="1"/>
    </xf>
    <xf numFmtId="164" fontId="25" fillId="0" borderId="38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7" xfId="0" applyFont="1" applyBorder="1" applyAlignment="1">
      <alignment vertical="center"/>
    </xf>
    <xf numFmtId="0" fontId="26" fillId="0" borderId="0" xfId="0" applyFont="1"/>
    <xf numFmtId="49" fontId="1" fillId="0" borderId="0" xfId="0" applyNumberFormat="1" applyFont="1" applyAlignment="1">
      <alignment vertical="center" wrapText="1"/>
    </xf>
    <xf numFmtId="164" fontId="2" fillId="0" borderId="25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left" vertical="center" wrapText="1"/>
    </xf>
    <xf numFmtId="164" fontId="2" fillId="0" borderId="38" xfId="0" applyNumberFormat="1" applyFont="1" applyBorder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2" fillId="0" borderId="7" xfId="0" applyNumberFormat="1" applyFont="1" applyBorder="1" applyAlignment="1">
      <alignment horizontal="left" vertical="center" wrapText="1"/>
    </xf>
    <xf numFmtId="164" fontId="6" fillId="0" borderId="29" xfId="0" applyNumberFormat="1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left" vertical="center" wrapText="1"/>
    </xf>
    <xf numFmtId="164" fontId="6" fillId="0" borderId="11" xfId="0" applyNumberFormat="1" applyFont="1" applyBorder="1" applyAlignment="1">
      <alignment horizontal="left" vertical="center" wrapText="1"/>
    </xf>
    <xf numFmtId="164" fontId="2" fillId="0" borderId="29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49" fontId="1" fillId="4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1" fillId="4" borderId="0" xfId="0" applyFont="1" applyFill="1" applyAlignment="1">
      <alignment horizontal="left" vertical="center"/>
    </xf>
  </cellXfs>
  <cellStyles count="2">
    <cellStyle name="Normální" xfId="0" builtinId="0"/>
    <cellStyle name="Normální 16" xfId="1" xr:uid="{00000000-0005-0000-0000-000001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S59"/>
  <sheetViews>
    <sheetView showGridLines="0" topLeftCell="A31" zoomScaleNormal="100" workbookViewId="0">
      <selection activeCell="X77" sqref="X77"/>
    </sheetView>
  </sheetViews>
  <sheetFormatPr defaultColWidth="9.109375" defaultRowHeight="13.2" x14ac:dyDescent="0.25"/>
  <cols>
    <col min="1" max="1" width="2.44140625" style="87" customWidth="1"/>
    <col min="2" max="2" width="3.109375" style="87" customWidth="1"/>
    <col min="3" max="3" width="2.6640625" style="87" customWidth="1"/>
    <col min="4" max="4" width="6.88671875" style="87" customWidth="1"/>
    <col min="5" max="5" width="13.5546875" style="87" customWidth="1"/>
    <col min="6" max="6" width="0.5546875" style="87" customWidth="1"/>
    <col min="7" max="7" width="2.5546875" style="87" customWidth="1"/>
    <col min="8" max="8" width="2.6640625" style="87" customWidth="1"/>
    <col min="9" max="9" width="9.6640625" style="87" customWidth="1"/>
    <col min="10" max="10" width="13.5546875" style="87" customWidth="1"/>
    <col min="11" max="11" width="0.6640625" style="87" customWidth="1"/>
    <col min="12" max="12" width="2.44140625" style="87" customWidth="1"/>
    <col min="13" max="13" width="2.88671875" style="87" customWidth="1"/>
    <col min="14" max="14" width="2" style="87" customWidth="1"/>
    <col min="15" max="15" width="12.6640625" style="87" customWidth="1"/>
    <col min="16" max="16" width="2.88671875" style="87" customWidth="1"/>
    <col min="17" max="17" width="2" style="87" customWidth="1"/>
    <col min="18" max="18" width="13.5546875" style="87" customWidth="1"/>
    <col min="19" max="19" width="0.5546875" style="87" customWidth="1"/>
    <col min="20" max="16384" width="9.109375" style="87"/>
  </cols>
  <sheetData>
    <row r="1" spans="1:19" ht="12.75" hidden="1" customHeight="1" x14ac:dyDescent="0.25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1"/>
    </row>
    <row r="2" spans="1:19" ht="23.25" customHeight="1" x14ac:dyDescent="0.4">
      <c r="A2" s="99"/>
      <c r="B2" s="100"/>
      <c r="C2" s="100"/>
      <c r="D2" s="100"/>
      <c r="E2" s="100"/>
      <c r="F2" s="100"/>
      <c r="G2" s="102" t="s">
        <v>186</v>
      </c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1"/>
    </row>
    <row r="3" spans="1:19" ht="12" hidden="1" customHeight="1" x14ac:dyDescent="0.25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5"/>
    </row>
    <row r="4" spans="1:19" ht="8.25" customHeight="1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24" customHeight="1" x14ac:dyDescent="0.25">
      <c r="A5" s="5"/>
      <c r="B5" s="1" t="s">
        <v>0</v>
      </c>
      <c r="C5" s="1"/>
      <c r="D5" s="1"/>
      <c r="E5" s="229" t="s">
        <v>1</v>
      </c>
      <c r="F5" s="230"/>
      <c r="G5" s="230"/>
      <c r="H5" s="230"/>
      <c r="I5" s="230"/>
      <c r="J5" s="231"/>
      <c r="K5" s="1"/>
      <c r="L5" s="1"/>
      <c r="M5" s="1"/>
      <c r="N5" s="1"/>
      <c r="O5" s="1" t="s">
        <v>2</v>
      </c>
      <c r="P5" s="106" t="s">
        <v>3</v>
      </c>
      <c r="Q5" s="107"/>
      <c r="R5" s="6"/>
      <c r="S5" s="7"/>
    </row>
    <row r="6" spans="1:19" ht="17.25" hidden="1" customHeight="1" x14ac:dyDescent="0.25">
      <c r="A6" s="5"/>
      <c r="B6" s="1" t="s">
        <v>4</v>
      </c>
      <c r="C6" s="1"/>
      <c r="D6" s="1"/>
      <c r="E6" s="224" t="s">
        <v>5</v>
      </c>
      <c r="F6" s="225"/>
      <c r="G6" s="225"/>
      <c r="H6" s="225"/>
      <c r="I6" s="225"/>
      <c r="J6" s="226"/>
      <c r="K6" s="1"/>
      <c r="L6" s="1"/>
      <c r="M6" s="1"/>
      <c r="N6" s="1"/>
      <c r="O6" s="1"/>
      <c r="P6" s="108"/>
      <c r="Q6" s="109"/>
      <c r="R6" s="8"/>
      <c r="S6" s="7"/>
    </row>
    <row r="7" spans="1:19" ht="24" customHeight="1" x14ac:dyDescent="0.25">
      <c r="A7" s="5"/>
      <c r="B7" s="1" t="s">
        <v>6</v>
      </c>
      <c r="C7" s="1"/>
      <c r="D7" s="1"/>
      <c r="E7" s="232" t="s">
        <v>339</v>
      </c>
      <c r="F7" s="233"/>
      <c r="G7" s="233"/>
      <c r="H7" s="233"/>
      <c r="I7" s="233"/>
      <c r="J7" s="234"/>
      <c r="K7" s="1"/>
      <c r="L7" s="1"/>
      <c r="M7" s="1"/>
      <c r="N7" s="1"/>
      <c r="O7" s="1" t="s">
        <v>7</v>
      </c>
      <c r="P7" s="108" t="s">
        <v>8</v>
      </c>
      <c r="Q7" s="109"/>
      <c r="R7" s="8"/>
      <c r="S7" s="7"/>
    </row>
    <row r="8" spans="1:19" ht="17.25" hidden="1" customHeight="1" x14ac:dyDescent="0.25">
      <c r="A8" s="5"/>
      <c r="B8" s="1" t="s">
        <v>9</v>
      </c>
      <c r="C8" s="1"/>
      <c r="D8" s="1"/>
      <c r="E8" s="108" t="s">
        <v>3</v>
      </c>
      <c r="F8" s="1"/>
      <c r="G8" s="1"/>
      <c r="H8" s="1"/>
      <c r="I8" s="1"/>
      <c r="J8" s="8"/>
      <c r="K8" s="1"/>
      <c r="L8" s="1"/>
      <c r="M8" s="1"/>
      <c r="N8" s="1"/>
      <c r="O8" s="1"/>
      <c r="P8" s="108"/>
      <c r="Q8" s="109"/>
      <c r="R8" s="8"/>
      <c r="S8" s="7"/>
    </row>
    <row r="9" spans="1:19" ht="24" customHeight="1" x14ac:dyDescent="0.25">
      <c r="A9" s="5"/>
      <c r="B9" s="1" t="s">
        <v>10</v>
      </c>
      <c r="C9" s="1"/>
      <c r="D9" s="1"/>
      <c r="E9" s="235" t="s">
        <v>187</v>
      </c>
      <c r="F9" s="236"/>
      <c r="G9" s="236"/>
      <c r="H9" s="236"/>
      <c r="I9" s="236"/>
      <c r="J9" s="237"/>
      <c r="K9" s="1"/>
      <c r="L9" s="1"/>
      <c r="M9" s="1"/>
      <c r="N9" s="1"/>
      <c r="O9" s="1" t="s">
        <v>11</v>
      </c>
      <c r="P9" s="238" t="s">
        <v>8</v>
      </c>
      <c r="Q9" s="239"/>
      <c r="R9" s="240"/>
      <c r="S9" s="7"/>
    </row>
    <row r="10" spans="1:19" ht="17.25" hidden="1" customHeight="1" x14ac:dyDescent="0.25">
      <c r="A10" s="5"/>
      <c r="B10" s="1" t="s">
        <v>12</v>
      </c>
      <c r="C10" s="1"/>
      <c r="D10" s="1"/>
      <c r="E10" s="1" t="s">
        <v>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09"/>
      <c r="Q10" s="109"/>
      <c r="R10" s="1"/>
      <c r="S10" s="7"/>
    </row>
    <row r="11" spans="1:19" ht="17.25" hidden="1" customHeight="1" x14ac:dyDescent="0.25">
      <c r="A11" s="5"/>
      <c r="B11" s="1" t="s">
        <v>13</v>
      </c>
      <c r="C11" s="1"/>
      <c r="D11" s="1"/>
      <c r="E11" s="1" t="s">
        <v>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09"/>
      <c r="Q11" s="109"/>
      <c r="R11" s="1"/>
      <c r="S11" s="7"/>
    </row>
    <row r="12" spans="1:19" ht="17.25" hidden="1" customHeight="1" x14ac:dyDescent="0.25">
      <c r="A12" s="5"/>
      <c r="B12" s="1" t="s">
        <v>14</v>
      </c>
      <c r="C12" s="1"/>
      <c r="D12" s="1"/>
      <c r="E12" s="1" t="s">
        <v>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09"/>
      <c r="Q12" s="109"/>
      <c r="R12" s="1"/>
      <c r="S12" s="7"/>
    </row>
    <row r="13" spans="1:19" ht="17.25" hidden="1" customHeight="1" x14ac:dyDescent="0.25">
      <c r="A13" s="5"/>
      <c r="B13" s="1"/>
      <c r="C13" s="1"/>
      <c r="D13" s="1"/>
      <c r="E13" s="1" t="s">
        <v>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09"/>
      <c r="Q13" s="109"/>
      <c r="R13" s="1"/>
      <c r="S13" s="7"/>
    </row>
    <row r="14" spans="1:19" ht="17.25" hidden="1" customHeight="1" x14ac:dyDescent="0.25">
      <c r="A14" s="5"/>
      <c r="B14" s="1"/>
      <c r="C14" s="1"/>
      <c r="D14" s="1"/>
      <c r="E14" s="1" t="s">
        <v>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09"/>
      <c r="Q14" s="109"/>
      <c r="R14" s="1"/>
      <c r="S14" s="7"/>
    </row>
    <row r="15" spans="1:19" ht="17.25" hidden="1" customHeight="1" x14ac:dyDescent="0.25">
      <c r="A15" s="5"/>
      <c r="B15" s="1"/>
      <c r="C15" s="1"/>
      <c r="D15" s="1"/>
      <c r="E15" s="1" t="s">
        <v>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09"/>
      <c r="Q15" s="109"/>
      <c r="R15" s="1"/>
      <c r="S15" s="7"/>
    </row>
    <row r="16" spans="1:19" ht="17.25" hidden="1" customHeight="1" x14ac:dyDescent="0.25">
      <c r="A16" s="5"/>
      <c r="B16" s="1"/>
      <c r="C16" s="1"/>
      <c r="D16" s="1"/>
      <c r="E16" s="1" t="s">
        <v>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09"/>
      <c r="Q16" s="109"/>
      <c r="R16" s="1"/>
      <c r="S16" s="7"/>
    </row>
    <row r="17" spans="1:19" ht="17.25" hidden="1" customHeight="1" x14ac:dyDescent="0.25">
      <c r="A17" s="5"/>
      <c r="B17" s="1"/>
      <c r="C17" s="1"/>
      <c r="D17" s="1"/>
      <c r="E17" s="1" t="s">
        <v>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09"/>
      <c r="Q17" s="109"/>
      <c r="R17" s="1"/>
      <c r="S17" s="7"/>
    </row>
    <row r="18" spans="1:19" ht="17.25" hidden="1" customHeight="1" x14ac:dyDescent="0.25">
      <c r="A18" s="5"/>
      <c r="B18" s="1"/>
      <c r="C18" s="1"/>
      <c r="D18" s="1"/>
      <c r="E18" s="1" t="s">
        <v>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09"/>
      <c r="Q18" s="109"/>
      <c r="R18" s="1"/>
      <c r="S18" s="7"/>
    </row>
    <row r="19" spans="1:19" ht="17.25" hidden="1" customHeight="1" x14ac:dyDescent="0.25">
      <c r="A19" s="5"/>
      <c r="B19" s="1"/>
      <c r="C19" s="1"/>
      <c r="D19" s="1"/>
      <c r="E19" s="1" t="s">
        <v>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09"/>
      <c r="Q19" s="109"/>
      <c r="R19" s="1"/>
      <c r="S19" s="7"/>
    </row>
    <row r="20" spans="1:19" ht="17.25" hidden="1" customHeight="1" x14ac:dyDescent="0.25">
      <c r="A20" s="5"/>
      <c r="B20" s="1"/>
      <c r="C20" s="1"/>
      <c r="D20" s="1"/>
      <c r="E20" s="1" t="s">
        <v>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09"/>
      <c r="Q20" s="109"/>
      <c r="R20" s="1"/>
      <c r="S20" s="7"/>
    </row>
    <row r="21" spans="1:19" ht="17.25" hidden="1" customHeight="1" x14ac:dyDescent="0.25">
      <c r="A21" s="5"/>
      <c r="B21" s="1"/>
      <c r="C21" s="1"/>
      <c r="D21" s="1"/>
      <c r="E21" s="1" t="s">
        <v>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09"/>
      <c r="Q21" s="109"/>
      <c r="R21" s="1"/>
      <c r="S21" s="7"/>
    </row>
    <row r="22" spans="1:19" ht="17.25" hidden="1" customHeight="1" x14ac:dyDescent="0.25">
      <c r="A22" s="5"/>
      <c r="B22" s="1"/>
      <c r="C22" s="1"/>
      <c r="D22" s="1"/>
      <c r="E22" s="1" t="s">
        <v>3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09"/>
      <c r="Q22" s="109"/>
      <c r="R22" s="1"/>
      <c r="S22" s="7"/>
    </row>
    <row r="23" spans="1:19" ht="17.25" hidden="1" customHeight="1" x14ac:dyDescent="0.25">
      <c r="A23" s="5"/>
      <c r="B23" s="1"/>
      <c r="C23" s="1"/>
      <c r="D23" s="1"/>
      <c r="E23" s="1" t="s">
        <v>3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09"/>
      <c r="Q23" s="109"/>
      <c r="R23" s="1"/>
      <c r="S23" s="7"/>
    </row>
    <row r="24" spans="1:19" ht="17.25" hidden="1" customHeight="1" x14ac:dyDescent="0.25">
      <c r="A24" s="5"/>
      <c r="B24" s="1"/>
      <c r="C24" s="1"/>
      <c r="D24" s="1"/>
      <c r="E24" s="1" t="s">
        <v>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09"/>
      <c r="Q24" s="109"/>
      <c r="R24" s="1"/>
      <c r="S24" s="7"/>
    </row>
    <row r="25" spans="1:19" ht="17.850000000000001" customHeight="1" x14ac:dyDescent="0.2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 t="s">
        <v>15</v>
      </c>
      <c r="P25" s="1" t="s">
        <v>16</v>
      </c>
      <c r="Q25" s="1"/>
      <c r="R25" s="1"/>
      <c r="S25" s="7"/>
    </row>
    <row r="26" spans="1:19" ht="17.850000000000001" customHeight="1" x14ac:dyDescent="0.25">
      <c r="A26" s="5"/>
      <c r="B26" s="1" t="s">
        <v>17</v>
      </c>
      <c r="C26" s="1"/>
      <c r="D26" s="1"/>
      <c r="E26" s="106" t="s">
        <v>339</v>
      </c>
      <c r="F26" s="9"/>
      <c r="G26" s="9"/>
      <c r="H26" s="9"/>
      <c r="I26" s="9"/>
      <c r="J26" s="6"/>
      <c r="K26" s="1"/>
      <c r="L26" s="1"/>
      <c r="M26" s="1"/>
      <c r="N26" s="1"/>
      <c r="O26" s="110" t="s">
        <v>8</v>
      </c>
      <c r="P26" s="111" t="s">
        <v>8</v>
      </c>
      <c r="Q26" s="112"/>
      <c r="R26" s="10"/>
      <c r="S26" s="7"/>
    </row>
    <row r="27" spans="1:19" ht="17.850000000000001" customHeight="1" x14ac:dyDescent="0.25">
      <c r="A27" s="5"/>
      <c r="B27" s="1" t="s">
        <v>18</v>
      </c>
      <c r="C27" s="1"/>
      <c r="D27" s="1"/>
      <c r="E27" s="108" t="s">
        <v>306</v>
      </c>
      <c r="F27" s="1"/>
      <c r="G27" s="1"/>
      <c r="H27" s="1"/>
      <c r="I27" s="1"/>
      <c r="J27" s="8"/>
      <c r="K27" s="1"/>
      <c r="L27" s="1"/>
      <c r="M27" s="1"/>
      <c r="N27" s="1"/>
      <c r="O27" s="110" t="s">
        <v>8</v>
      </c>
      <c r="P27" s="111" t="s">
        <v>8</v>
      </c>
      <c r="Q27" s="112"/>
      <c r="R27" s="10"/>
      <c r="S27" s="7"/>
    </row>
    <row r="28" spans="1:19" ht="17.850000000000001" customHeight="1" x14ac:dyDescent="0.25">
      <c r="A28" s="5"/>
      <c r="B28" s="1" t="s">
        <v>19</v>
      </c>
      <c r="C28" s="1"/>
      <c r="D28" s="1"/>
      <c r="E28" s="108" t="s">
        <v>3</v>
      </c>
      <c r="F28" s="1"/>
      <c r="G28" s="1"/>
      <c r="H28" s="1"/>
      <c r="I28" s="1"/>
      <c r="J28" s="8"/>
      <c r="K28" s="1"/>
      <c r="L28" s="1"/>
      <c r="M28" s="1"/>
      <c r="N28" s="1"/>
      <c r="O28" s="110" t="s">
        <v>8</v>
      </c>
      <c r="P28" s="111" t="s">
        <v>8</v>
      </c>
      <c r="Q28" s="112"/>
      <c r="R28" s="10"/>
      <c r="S28" s="7"/>
    </row>
    <row r="29" spans="1:19" ht="17.850000000000001" customHeight="1" x14ac:dyDescent="0.25">
      <c r="A29" s="5"/>
      <c r="B29" s="1"/>
      <c r="C29" s="1"/>
      <c r="D29" s="1"/>
      <c r="E29" s="113" t="s">
        <v>8</v>
      </c>
      <c r="F29" s="11"/>
      <c r="G29" s="11"/>
      <c r="H29" s="11"/>
      <c r="I29" s="11"/>
      <c r="J29" s="12"/>
      <c r="K29" s="1"/>
      <c r="L29" s="1"/>
      <c r="M29" s="1"/>
      <c r="N29" s="1"/>
      <c r="O29" s="109"/>
      <c r="P29" s="109"/>
      <c r="Q29" s="109"/>
      <c r="R29" s="1"/>
      <c r="S29" s="7"/>
    </row>
    <row r="30" spans="1:19" ht="17.850000000000001" customHeight="1" x14ac:dyDescent="0.25">
      <c r="A30" s="5"/>
      <c r="B30" s="1"/>
      <c r="C30" s="1"/>
      <c r="D30" s="1"/>
      <c r="E30" s="109" t="s">
        <v>20</v>
      </c>
      <c r="F30" s="1"/>
      <c r="G30" s="1" t="s">
        <v>21</v>
      </c>
      <c r="H30" s="1"/>
      <c r="I30" s="1"/>
      <c r="J30" s="1"/>
      <c r="K30" s="1"/>
      <c r="L30" s="1"/>
      <c r="M30" s="1"/>
      <c r="N30" s="1"/>
      <c r="O30" s="109" t="s">
        <v>22</v>
      </c>
      <c r="P30" s="109"/>
      <c r="Q30" s="109"/>
      <c r="R30" s="13"/>
      <c r="S30" s="7"/>
    </row>
    <row r="31" spans="1:19" ht="17.850000000000001" customHeight="1" x14ac:dyDescent="0.25">
      <c r="A31" s="5"/>
      <c r="B31" s="1"/>
      <c r="C31" s="1"/>
      <c r="D31" s="1"/>
      <c r="E31" s="110" t="s">
        <v>8</v>
      </c>
      <c r="F31" s="1"/>
      <c r="G31" s="111" t="s">
        <v>306</v>
      </c>
      <c r="H31" s="14"/>
      <c r="I31" s="114"/>
      <c r="J31" s="1"/>
      <c r="K31" s="1"/>
      <c r="L31" s="1"/>
      <c r="M31" s="1"/>
      <c r="N31" s="1"/>
      <c r="O31" s="115" t="s">
        <v>340</v>
      </c>
      <c r="P31" s="109"/>
      <c r="Q31" s="109"/>
      <c r="R31" s="13"/>
      <c r="S31" s="7"/>
    </row>
    <row r="32" spans="1:19" ht="8.25" customHeight="1" x14ac:dyDescent="0.25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</row>
    <row r="33" spans="1:19" ht="20.25" customHeight="1" x14ac:dyDescent="0.25">
      <c r="A33" s="18"/>
      <c r="B33" s="19"/>
      <c r="C33" s="19"/>
      <c r="D33" s="19"/>
      <c r="E33" s="20" t="s">
        <v>23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1"/>
    </row>
    <row r="34" spans="1:19" ht="20.25" customHeight="1" x14ac:dyDescent="0.25">
      <c r="A34" s="22" t="s">
        <v>24</v>
      </c>
      <c r="B34" s="23"/>
      <c r="C34" s="23"/>
      <c r="D34" s="24"/>
      <c r="E34" s="25" t="s">
        <v>25</v>
      </c>
      <c r="F34" s="24"/>
      <c r="G34" s="25" t="s">
        <v>26</v>
      </c>
      <c r="H34" s="23"/>
      <c r="I34" s="24"/>
      <c r="J34" s="25" t="s">
        <v>27</v>
      </c>
      <c r="K34" s="23"/>
      <c r="L34" s="25" t="s">
        <v>28</v>
      </c>
      <c r="M34" s="23"/>
      <c r="N34" s="23"/>
      <c r="O34" s="24"/>
      <c r="P34" s="25" t="s">
        <v>29</v>
      </c>
      <c r="Q34" s="23"/>
      <c r="R34" s="23"/>
      <c r="S34" s="26"/>
    </row>
    <row r="35" spans="1:19" ht="20.25" customHeight="1" x14ac:dyDescent="0.25">
      <c r="A35" s="116"/>
      <c r="B35" s="117"/>
      <c r="C35" s="117"/>
      <c r="D35" s="118">
        <v>0</v>
      </c>
      <c r="E35" s="119">
        <f>IF(D35=0,0,R49/D35)</f>
        <v>0</v>
      </c>
      <c r="F35" s="120"/>
      <c r="G35" s="121"/>
      <c r="H35" s="117"/>
      <c r="I35" s="118">
        <v>0</v>
      </c>
      <c r="J35" s="119">
        <f>IF(I35=0,0,R49/I35)</f>
        <v>0</v>
      </c>
      <c r="K35" s="122"/>
      <c r="L35" s="121"/>
      <c r="M35" s="117"/>
      <c r="N35" s="117"/>
      <c r="O35" s="118">
        <v>0</v>
      </c>
      <c r="P35" s="121"/>
      <c r="Q35" s="117"/>
      <c r="R35" s="123">
        <f>IF(O35=0,0,R49/O35)</f>
        <v>0</v>
      </c>
      <c r="S35" s="124"/>
    </row>
    <row r="36" spans="1:19" ht="20.25" customHeight="1" x14ac:dyDescent="0.25">
      <c r="A36" s="18"/>
      <c r="B36" s="19"/>
      <c r="C36" s="19"/>
      <c r="D36" s="19"/>
      <c r="E36" s="20" t="s">
        <v>30</v>
      </c>
      <c r="F36" s="19"/>
      <c r="G36" s="19"/>
      <c r="H36" s="19"/>
      <c r="I36" s="19"/>
      <c r="J36" s="27" t="s">
        <v>31</v>
      </c>
      <c r="K36" s="19"/>
      <c r="L36" s="19"/>
      <c r="M36" s="19"/>
      <c r="N36" s="19"/>
      <c r="O36" s="19"/>
      <c r="P36" s="19"/>
      <c r="Q36" s="19"/>
      <c r="R36" s="19"/>
      <c r="S36" s="21"/>
    </row>
    <row r="37" spans="1:19" ht="20.25" customHeight="1" x14ac:dyDescent="0.25">
      <c r="A37" s="28" t="s">
        <v>32</v>
      </c>
      <c r="B37" s="29"/>
      <c r="C37" s="30" t="s">
        <v>33</v>
      </c>
      <c r="D37" s="31"/>
      <c r="E37" s="31"/>
      <c r="F37" s="32"/>
      <c r="G37" s="28" t="s">
        <v>34</v>
      </c>
      <c r="H37" s="33"/>
      <c r="I37" s="30" t="s">
        <v>35</v>
      </c>
      <c r="J37" s="31"/>
      <c r="K37" s="31"/>
      <c r="L37" s="28" t="s">
        <v>36</v>
      </c>
      <c r="M37" s="33"/>
      <c r="N37" s="30" t="s">
        <v>37</v>
      </c>
      <c r="O37" s="31"/>
      <c r="P37" s="31"/>
      <c r="Q37" s="31"/>
      <c r="R37" s="31"/>
      <c r="S37" s="32"/>
    </row>
    <row r="38" spans="1:19" ht="20.25" customHeight="1" x14ac:dyDescent="0.25">
      <c r="A38" s="34">
        <v>1</v>
      </c>
      <c r="B38" s="35" t="s">
        <v>38</v>
      </c>
      <c r="C38" s="6"/>
      <c r="D38" s="36"/>
      <c r="E38" s="125">
        <f>Rekapitulace!C14</f>
        <v>0</v>
      </c>
      <c r="F38" s="37"/>
      <c r="G38" s="34">
        <v>10</v>
      </c>
      <c r="H38" s="38" t="s">
        <v>39</v>
      </c>
      <c r="I38" s="10"/>
      <c r="J38" s="126">
        <v>0</v>
      </c>
      <c r="K38" s="127"/>
      <c r="L38" s="34">
        <v>14</v>
      </c>
      <c r="M38" s="111" t="s">
        <v>40</v>
      </c>
      <c r="N38" s="14"/>
      <c r="O38" s="14"/>
      <c r="P38" s="128" t="str">
        <f>M51</f>
        <v>21</v>
      </c>
      <c r="Q38" s="129" t="s">
        <v>42</v>
      </c>
      <c r="R38" s="125">
        <f>E46*0.005</f>
        <v>0</v>
      </c>
      <c r="S38" s="39"/>
    </row>
    <row r="39" spans="1:19" ht="20.25" customHeight="1" x14ac:dyDescent="0.25">
      <c r="A39" s="34">
        <v>2</v>
      </c>
      <c r="B39" s="40"/>
      <c r="C39" s="12"/>
      <c r="D39" s="36"/>
      <c r="E39" s="125"/>
      <c r="F39" s="37"/>
      <c r="G39" s="34">
        <v>11</v>
      </c>
      <c r="H39" s="1" t="s">
        <v>43</v>
      </c>
      <c r="I39" s="36"/>
      <c r="J39" s="126">
        <v>0</v>
      </c>
      <c r="K39" s="127"/>
      <c r="L39" s="34">
        <v>15</v>
      </c>
      <c r="M39" s="111" t="s">
        <v>200</v>
      </c>
      <c r="N39" s="14"/>
      <c r="O39" s="14"/>
      <c r="P39" s="128" t="str">
        <f>M51</f>
        <v>21</v>
      </c>
      <c r="Q39" s="129" t="s">
        <v>42</v>
      </c>
      <c r="R39" s="125">
        <v>0</v>
      </c>
      <c r="S39" s="39"/>
    </row>
    <row r="40" spans="1:19" ht="20.25" customHeight="1" x14ac:dyDescent="0.25">
      <c r="A40" s="34">
        <v>3</v>
      </c>
      <c r="B40" s="35" t="s">
        <v>44</v>
      </c>
      <c r="C40" s="6"/>
      <c r="D40" s="36"/>
      <c r="E40" s="125">
        <f>Rekapitulace!C19</f>
        <v>0</v>
      </c>
      <c r="F40" s="37"/>
      <c r="G40" s="34">
        <v>12</v>
      </c>
      <c r="H40" s="38" t="s">
        <v>45</v>
      </c>
      <c r="I40" s="10"/>
      <c r="J40" s="126">
        <v>0</v>
      </c>
      <c r="K40" s="127"/>
      <c r="L40" s="34">
        <v>16</v>
      </c>
      <c r="M40" s="111" t="s">
        <v>46</v>
      </c>
      <c r="N40" s="14"/>
      <c r="O40" s="14"/>
      <c r="P40" s="128" t="str">
        <f>M51</f>
        <v>21</v>
      </c>
      <c r="Q40" s="129" t="s">
        <v>42</v>
      </c>
      <c r="R40" s="125">
        <v>0</v>
      </c>
      <c r="S40" s="39"/>
    </row>
    <row r="41" spans="1:19" ht="20.25" customHeight="1" x14ac:dyDescent="0.25">
      <c r="A41" s="34">
        <v>4</v>
      </c>
      <c r="B41" s="40"/>
      <c r="C41" s="12"/>
      <c r="D41" s="36"/>
      <c r="E41" s="125"/>
      <c r="F41" s="37"/>
      <c r="G41" s="34"/>
      <c r="H41" s="38"/>
      <c r="I41" s="10"/>
      <c r="J41" s="126"/>
      <c r="K41" s="127"/>
      <c r="L41" s="34">
        <v>17</v>
      </c>
      <c r="M41" s="111" t="s">
        <v>47</v>
      </c>
      <c r="N41" s="14"/>
      <c r="O41" s="14"/>
      <c r="P41" s="128" t="str">
        <f>M51</f>
        <v>21</v>
      </c>
      <c r="Q41" s="129" t="s">
        <v>42</v>
      </c>
      <c r="R41" s="125">
        <f>E46*0.015</f>
        <v>0</v>
      </c>
      <c r="S41" s="39"/>
    </row>
    <row r="42" spans="1:19" ht="20.25" customHeight="1" x14ac:dyDescent="0.25">
      <c r="A42" s="34">
        <v>5</v>
      </c>
      <c r="B42" s="35" t="s">
        <v>199</v>
      </c>
      <c r="C42" s="6"/>
      <c r="D42" s="36"/>
      <c r="E42" s="125">
        <f>Rekapitulace!C22</f>
        <v>0</v>
      </c>
      <c r="F42" s="75"/>
      <c r="G42" s="41"/>
      <c r="H42" s="14"/>
      <c r="I42" s="10"/>
      <c r="J42" s="130"/>
      <c r="K42" s="131"/>
      <c r="L42" s="34">
        <v>18</v>
      </c>
      <c r="M42" s="111" t="s">
        <v>48</v>
      </c>
      <c r="N42" s="14"/>
      <c r="O42" s="14"/>
      <c r="P42" s="128">
        <f>M53</f>
        <v>0</v>
      </c>
      <c r="Q42" s="129" t="s">
        <v>42</v>
      </c>
      <c r="R42" s="125">
        <v>0</v>
      </c>
      <c r="S42" s="7"/>
    </row>
    <row r="43" spans="1:19" ht="20.25" customHeight="1" x14ac:dyDescent="0.25">
      <c r="A43" s="34">
        <v>6</v>
      </c>
      <c r="B43" s="40"/>
      <c r="C43" s="12"/>
      <c r="D43" s="36"/>
      <c r="E43" s="125"/>
      <c r="F43" s="75"/>
      <c r="G43" s="41"/>
      <c r="H43" s="14"/>
      <c r="I43" s="10"/>
      <c r="J43" s="130"/>
      <c r="K43" s="131"/>
      <c r="L43" s="34">
        <v>19</v>
      </c>
      <c r="M43" s="38" t="s">
        <v>49</v>
      </c>
      <c r="N43" s="14"/>
      <c r="O43" s="14"/>
      <c r="P43" s="14"/>
      <c r="Q43" s="10"/>
      <c r="R43" s="125">
        <v>0</v>
      </c>
      <c r="S43" s="7"/>
    </row>
    <row r="44" spans="1:19" ht="20.25" customHeight="1" x14ac:dyDescent="0.25">
      <c r="A44" s="34">
        <v>7</v>
      </c>
      <c r="B44" s="35" t="s">
        <v>193</v>
      </c>
      <c r="C44" s="6"/>
      <c r="D44" s="36"/>
      <c r="E44" s="125">
        <v>0</v>
      </c>
      <c r="F44" s="75"/>
      <c r="G44" s="41"/>
      <c r="H44" s="14"/>
      <c r="I44" s="10"/>
      <c r="J44" s="130"/>
      <c r="K44" s="131"/>
      <c r="L44" s="34"/>
      <c r="M44" s="38"/>
      <c r="N44" s="14"/>
      <c r="O44" s="14"/>
      <c r="P44" s="14"/>
      <c r="Q44" s="10"/>
      <c r="R44" s="125"/>
      <c r="S44" s="7"/>
    </row>
    <row r="45" spans="1:19" ht="20.25" customHeight="1" x14ac:dyDescent="0.25">
      <c r="A45" s="34">
        <v>8</v>
      </c>
      <c r="B45" s="40"/>
      <c r="C45" s="12"/>
      <c r="D45" s="36"/>
      <c r="E45" s="125"/>
      <c r="F45" s="75"/>
      <c r="G45" s="41"/>
      <c r="H45" s="14"/>
      <c r="I45" s="10"/>
      <c r="J45" s="131"/>
      <c r="K45" s="131"/>
      <c r="L45" s="34"/>
      <c r="M45" s="38"/>
      <c r="N45" s="14"/>
      <c r="O45" s="14"/>
      <c r="P45" s="14"/>
      <c r="Q45" s="10"/>
      <c r="R45" s="125"/>
      <c r="S45" s="7"/>
    </row>
    <row r="46" spans="1:19" ht="20.25" customHeight="1" x14ac:dyDescent="0.25">
      <c r="A46" s="34">
        <v>9</v>
      </c>
      <c r="B46" s="42" t="s">
        <v>194</v>
      </c>
      <c r="C46" s="14"/>
      <c r="D46" s="10"/>
      <c r="E46" s="132">
        <f>SUM(E38:E45)</f>
        <v>0</v>
      </c>
      <c r="F46" s="43"/>
      <c r="G46" s="34">
        <v>13</v>
      </c>
      <c r="H46" s="42" t="s">
        <v>195</v>
      </c>
      <c r="I46" s="10"/>
      <c r="J46" s="133">
        <f>SUM(J38:J41)</f>
        <v>0</v>
      </c>
      <c r="K46" s="134"/>
      <c r="L46" s="34">
        <v>20</v>
      </c>
      <c r="M46" s="35" t="s">
        <v>196</v>
      </c>
      <c r="N46" s="9"/>
      <c r="O46" s="9"/>
      <c r="P46" s="9"/>
      <c r="Q46" s="44"/>
      <c r="R46" s="132">
        <f>SUM(R38:R43)</f>
        <v>0</v>
      </c>
      <c r="S46" s="21"/>
    </row>
    <row r="47" spans="1:19" ht="20.25" customHeight="1" x14ac:dyDescent="0.25">
      <c r="A47" s="45">
        <v>21</v>
      </c>
      <c r="B47" s="46" t="s">
        <v>50</v>
      </c>
      <c r="C47" s="47"/>
      <c r="D47" s="48"/>
      <c r="E47" s="135">
        <f>SUMIF('soupis oceněný'!O14:O132,512,'soupis oceněný'!I14:I132)</f>
        <v>0</v>
      </c>
      <c r="F47" s="49"/>
      <c r="G47" s="45">
        <v>22</v>
      </c>
      <c r="H47" s="46" t="s">
        <v>51</v>
      </c>
      <c r="I47" s="48"/>
      <c r="J47" s="136">
        <f>E46*0.01</f>
        <v>0</v>
      </c>
      <c r="K47" s="137" t="str">
        <f>M51</f>
        <v>21</v>
      </c>
      <c r="L47" s="45">
        <v>23</v>
      </c>
      <c r="M47" s="46" t="s">
        <v>52</v>
      </c>
      <c r="N47" s="47"/>
      <c r="O47" s="47"/>
      <c r="P47" s="47"/>
      <c r="Q47" s="48"/>
      <c r="R47" s="135">
        <f>SUMIF('soupis oceněný'!O14:O132,"&lt;4",'soupis oceněný'!I14:I132)+SUMIF('soupis oceněný'!O14:O132,"&gt;1024",'soupis oceněný'!I14:I132)</f>
        <v>0</v>
      </c>
      <c r="S47" s="17"/>
    </row>
    <row r="48" spans="1:19" ht="20.25" customHeight="1" x14ac:dyDescent="0.25">
      <c r="A48" s="50" t="s">
        <v>18</v>
      </c>
      <c r="B48" s="3"/>
      <c r="C48" s="3"/>
      <c r="D48" s="3"/>
      <c r="E48" s="3"/>
      <c r="F48" s="51"/>
      <c r="G48" s="52"/>
      <c r="H48" s="3"/>
      <c r="I48" s="3"/>
      <c r="J48" s="3"/>
      <c r="K48" s="3"/>
      <c r="L48" s="53" t="s">
        <v>53</v>
      </c>
      <c r="M48" s="24"/>
      <c r="N48" s="30" t="s">
        <v>54</v>
      </c>
      <c r="O48" s="23"/>
      <c r="P48" s="23"/>
      <c r="Q48" s="23"/>
      <c r="R48" s="23"/>
      <c r="S48" s="26"/>
    </row>
    <row r="49" spans="1:19" ht="20.25" customHeight="1" x14ac:dyDescent="0.25">
      <c r="A49" s="5"/>
      <c r="B49" s="1"/>
      <c r="C49" s="1"/>
      <c r="D49" s="1"/>
      <c r="E49" s="1"/>
      <c r="F49" s="8"/>
      <c r="G49" s="54"/>
      <c r="H49" s="1"/>
      <c r="I49" s="1"/>
      <c r="J49" s="1"/>
      <c r="K49" s="1"/>
      <c r="L49" s="34">
        <v>24</v>
      </c>
      <c r="M49" s="38" t="s">
        <v>197</v>
      </c>
      <c r="N49" s="14"/>
      <c r="O49" s="14"/>
      <c r="P49" s="14"/>
      <c r="Q49" s="39"/>
      <c r="R49" s="132">
        <f>ROUND(E46+J46+R46+E47+J47+R47,2)</f>
        <v>0</v>
      </c>
      <c r="S49" s="55">
        <f>E46+J46+R46+E47+J47+R47</f>
        <v>0</v>
      </c>
    </row>
    <row r="50" spans="1:19" ht="20.25" customHeight="1" x14ac:dyDescent="0.25">
      <c r="A50" s="56" t="s">
        <v>55</v>
      </c>
      <c r="B50" s="11"/>
      <c r="C50" s="11"/>
      <c r="D50" s="11"/>
      <c r="E50" s="11"/>
      <c r="F50" s="12"/>
      <c r="G50" s="57" t="s">
        <v>56</v>
      </c>
      <c r="H50" s="11"/>
      <c r="I50" s="11"/>
      <c r="J50" s="11"/>
      <c r="K50" s="11"/>
      <c r="L50" s="34">
        <v>25</v>
      </c>
      <c r="M50" s="138" t="s">
        <v>57</v>
      </c>
      <c r="N50" s="12" t="s">
        <v>42</v>
      </c>
      <c r="O50" s="139">
        <f>ROUND(R49-O51,2)</f>
        <v>0</v>
      </c>
      <c r="P50" s="14" t="s">
        <v>58</v>
      </c>
      <c r="Q50" s="10"/>
      <c r="R50" s="140">
        <f>ROUND(O50*M50/100,2)</f>
        <v>0</v>
      </c>
      <c r="S50" s="58">
        <f>O50*M50/100</f>
        <v>0</v>
      </c>
    </row>
    <row r="51" spans="1:19" ht="20.25" customHeight="1" thickBot="1" x14ac:dyDescent="0.3">
      <c r="A51" s="59" t="s">
        <v>17</v>
      </c>
      <c r="B51" s="9"/>
      <c r="C51" s="9"/>
      <c r="D51" s="9"/>
      <c r="E51" s="9"/>
      <c r="F51" s="6"/>
      <c r="G51" s="60"/>
      <c r="H51" s="9"/>
      <c r="I51" s="9"/>
      <c r="J51" s="9"/>
      <c r="K51" s="9"/>
      <c r="L51" s="34">
        <v>26</v>
      </c>
      <c r="M51" s="141" t="s">
        <v>41</v>
      </c>
      <c r="N51" s="10" t="s">
        <v>42</v>
      </c>
      <c r="O51" s="139">
        <f>R49</f>
        <v>0</v>
      </c>
      <c r="P51" s="14" t="s">
        <v>58</v>
      </c>
      <c r="Q51" s="10"/>
      <c r="R51" s="125">
        <f>ROUND(O51*M51/100,2)</f>
        <v>0</v>
      </c>
      <c r="S51" s="61">
        <f>O51*M51/100</f>
        <v>0</v>
      </c>
    </row>
    <row r="52" spans="1:19" ht="20.25" customHeight="1" thickBot="1" x14ac:dyDescent="0.3">
      <c r="A52" s="5"/>
      <c r="B52" s="1"/>
      <c r="C52" s="1"/>
      <c r="D52" s="1"/>
      <c r="E52" s="1"/>
      <c r="F52" s="8"/>
      <c r="G52" s="54"/>
      <c r="H52" s="1"/>
      <c r="I52" s="1"/>
      <c r="J52" s="1"/>
      <c r="K52" s="1"/>
      <c r="L52" s="45">
        <v>27</v>
      </c>
      <c r="M52" s="62" t="s">
        <v>201</v>
      </c>
      <c r="N52" s="47"/>
      <c r="O52" s="47"/>
      <c r="P52" s="47"/>
      <c r="Q52" s="63"/>
      <c r="R52" s="142">
        <f>R49+R50+R51</f>
        <v>0</v>
      </c>
      <c r="S52" s="64"/>
    </row>
    <row r="53" spans="1:19" ht="20.25" customHeight="1" x14ac:dyDescent="0.25">
      <c r="A53" s="56" t="s">
        <v>55</v>
      </c>
      <c r="B53" s="11"/>
      <c r="C53" s="11"/>
      <c r="D53" s="11"/>
      <c r="E53" s="11"/>
      <c r="F53" s="12"/>
      <c r="G53" s="57" t="s">
        <v>56</v>
      </c>
      <c r="H53" s="11"/>
      <c r="I53" s="11"/>
      <c r="J53" s="11"/>
      <c r="K53" s="11"/>
      <c r="L53" s="53" t="s">
        <v>59</v>
      </c>
      <c r="M53" s="24"/>
      <c r="N53" s="30" t="s">
        <v>60</v>
      </c>
      <c r="O53" s="23"/>
      <c r="P53" s="23"/>
      <c r="Q53" s="23"/>
      <c r="R53" s="143"/>
      <c r="S53" s="26"/>
    </row>
    <row r="54" spans="1:19" ht="20.25" customHeight="1" x14ac:dyDescent="0.25">
      <c r="A54" s="59" t="s">
        <v>19</v>
      </c>
      <c r="B54" s="9"/>
      <c r="C54" s="9"/>
      <c r="D54" s="9"/>
      <c r="E54" s="9"/>
      <c r="F54" s="6"/>
      <c r="G54" s="60"/>
      <c r="H54" s="9"/>
      <c r="I54" s="9"/>
      <c r="J54" s="9"/>
      <c r="K54" s="9"/>
      <c r="L54" s="34">
        <v>28</v>
      </c>
      <c r="M54" s="38" t="s">
        <v>61</v>
      </c>
      <c r="N54" s="14"/>
      <c r="O54" s="14"/>
      <c r="P54" s="14"/>
      <c r="Q54" s="10"/>
      <c r="R54" s="125">
        <v>0</v>
      </c>
      <c r="S54" s="39"/>
    </row>
    <row r="55" spans="1:19" ht="20.25" customHeight="1" x14ac:dyDescent="0.25">
      <c r="A55" s="5"/>
      <c r="B55" s="1"/>
      <c r="C55" s="1"/>
      <c r="D55" s="1"/>
      <c r="E55" s="1"/>
      <c r="F55" s="8"/>
      <c r="G55" s="54"/>
      <c r="H55" s="1"/>
      <c r="I55" s="1"/>
      <c r="J55" s="1"/>
      <c r="K55" s="1"/>
      <c r="L55" s="34">
        <v>29</v>
      </c>
      <c r="M55" s="38" t="s">
        <v>62</v>
      </c>
      <c r="N55" s="14"/>
      <c r="O55" s="14"/>
      <c r="P55" s="14"/>
      <c r="Q55" s="10"/>
      <c r="R55" s="125">
        <v>0</v>
      </c>
      <c r="S55" s="39"/>
    </row>
    <row r="56" spans="1:19" ht="20.25" customHeight="1" x14ac:dyDescent="0.25">
      <c r="A56" s="65" t="s">
        <v>55</v>
      </c>
      <c r="B56" s="16"/>
      <c r="C56" s="16"/>
      <c r="D56" s="16"/>
      <c r="E56" s="16"/>
      <c r="F56" s="66"/>
      <c r="G56" s="67" t="s">
        <v>56</v>
      </c>
      <c r="H56" s="16"/>
      <c r="I56" s="16"/>
      <c r="J56" s="16"/>
      <c r="K56" s="16"/>
      <c r="L56" s="45">
        <v>30</v>
      </c>
      <c r="M56" s="46" t="s">
        <v>63</v>
      </c>
      <c r="N56" s="47"/>
      <c r="O56" s="47"/>
      <c r="P56" s="47"/>
      <c r="Q56" s="48"/>
      <c r="R56" s="119">
        <v>0</v>
      </c>
      <c r="S56" s="68"/>
    </row>
    <row r="58" spans="1:19" x14ac:dyDescent="0.25">
      <c r="A58" s="87" t="s">
        <v>326</v>
      </c>
    </row>
    <row r="59" spans="1:19" ht="27" customHeight="1" x14ac:dyDescent="0.25">
      <c r="A59" s="241" t="s">
        <v>218</v>
      </c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</row>
  </sheetData>
  <sheetProtection formatCells="0" formatColumns="0" formatRows="0" insertColumns="0" insertRows="0" insertHyperlinks="0" deleteColumns="0" deleteRows="0" sort="0" autoFilter="0" pivotTables="0"/>
  <customSheetViews>
    <customSheetView guid="{65E3123D-ED26-44E3-A414-09EEEF825484}" showGridLines="0" fitToPage="1" hiddenRows="1" topLeftCell="A2">
      <selection activeCell="U30" sqref="U30"/>
      <pageMargins left="0.59055118110236227" right="0.59055118110236227" top="0.9055118110236221" bottom="0.9055118110236221" header="0.51181102362204722" footer="0.51181102362204722"/>
      <printOptions horizontalCentered="1" verticalCentered="1"/>
      <pageSetup paperSize="9" scale="94" orientation="portrait" errors="blank" horizontalDpi="200" verticalDpi="200" r:id="rId1"/>
      <headerFooter alignWithMargins="0">
        <oddFooter>&amp;A</oddFooter>
      </headerFooter>
    </customSheetView>
    <customSheetView guid="{82B4F4D9-5370-4303-A97E-2A49E01AF629}" showGridLines="0" fitToPage="1" hiddenRows="1" topLeftCell="A2">
      <selection activeCell="U30" sqref="U30"/>
      <pageMargins left="0.59055118110236227" right="0.59055118110236227" top="0.9055118110236221" bottom="0.9055118110236221" header="0.51181102362204722" footer="0.51181102362204722"/>
      <printOptions horizontalCentered="1" verticalCentered="1"/>
      <pageSetup paperSize="9" scale="94" orientation="portrait" errors="blank" horizontalDpi="200" verticalDpi="200" r:id="rId2"/>
      <headerFooter alignWithMargins="0">
        <oddFooter>&amp;A</oddFooter>
      </headerFooter>
    </customSheetView>
    <customSheetView guid="{D6CFA044-0C8C-4ECE-96A2-AFF3DD5E0425}" showGridLines="0" fitToPage="1" hiddenRows="1" topLeftCell="A2">
      <selection activeCell="U30" sqref="U30"/>
      <pageMargins left="0.59055118110236227" right="0.59055118110236227" top="0.9055118110236221" bottom="0.9055118110236221" header="0.51181102362204722" footer="0.51181102362204722"/>
      <printOptions horizontalCentered="1" verticalCentered="1"/>
      <pageSetup paperSize="9" scale="94" orientation="portrait" errors="blank" horizontalDpi="200" verticalDpi="200" r:id="rId3"/>
      <headerFooter alignWithMargins="0">
        <oddFooter>&amp;A</oddFooter>
      </headerFooter>
    </customSheetView>
  </customSheetViews>
  <mergeCells count="5">
    <mergeCell ref="E5:J5"/>
    <mergeCell ref="E7:J7"/>
    <mergeCell ref="E9:J9"/>
    <mergeCell ref="P9:R9"/>
    <mergeCell ref="A59:R59"/>
  </mergeCells>
  <printOptions horizontalCentered="1" verticalCentered="1"/>
  <pageMargins left="0.59055118110236227" right="0.59055118110236227" top="0.9055118110236221" bottom="0.9055118110236221" header="0.51181102362204722" footer="0.51181102362204722"/>
  <pageSetup paperSize="9" scale="94" orientation="portrait" errors="blank" r:id="rId4"/>
  <headerFooter alignWithMargins="0"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F26"/>
  <sheetViews>
    <sheetView showGridLines="0" topLeftCell="A4" workbookViewId="0">
      <selection activeCell="X77" sqref="X77"/>
    </sheetView>
  </sheetViews>
  <sheetFormatPr defaultColWidth="9.109375" defaultRowHeight="13.2" x14ac:dyDescent="0.25"/>
  <cols>
    <col min="1" max="1" width="11.6640625" style="87" customWidth="1"/>
    <col min="2" max="2" width="62.88671875" style="87" customWidth="1"/>
    <col min="3" max="3" width="13.5546875" style="87" customWidth="1"/>
    <col min="4" max="4" width="13.6640625" style="87" hidden="1" customWidth="1"/>
    <col min="5" max="5" width="13.88671875" style="87" hidden="1" customWidth="1"/>
    <col min="6" max="6" width="9.109375" style="86"/>
    <col min="7" max="16384" width="9.109375" style="87"/>
  </cols>
  <sheetData>
    <row r="1" spans="1:5" ht="17.399999999999999" x14ac:dyDescent="0.3">
      <c r="A1" s="78" t="s">
        <v>185</v>
      </c>
      <c r="B1" s="85"/>
      <c r="C1" s="85"/>
      <c r="D1" s="85"/>
      <c r="E1" s="85"/>
    </row>
    <row r="2" spans="1:5" x14ac:dyDescent="0.25">
      <c r="A2" s="79" t="s">
        <v>64</v>
      </c>
      <c r="B2" s="81" t="str">
        <f>'Krycí list'!E5</f>
        <v>Učebna pro výuku cizích jazyků</v>
      </c>
      <c r="C2" s="88"/>
      <c r="D2" s="88"/>
      <c r="E2" s="88"/>
    </row>
    <row r="3" spans="1:5" x14ac:dyDescent="0.25">
      <c r="A3" s="79" t="s">
        <v>65</v>
      </c>
      <c r="B3" s="81" t="str">
        <f>'Krycí list'!E7</f>
        <v>Základní škola Chyšky 96, 398 53 Chyšky</v>
      </c>
      <c r="C3" s="89"/>
      <c r="D3" s="81"/>
      <c r="E3" s="90"/>
    </row>
    <row r="4" spans="1:5" x14ac:dyDescent="0.25">
      <c r="A4" s="79" t="s">
        <v>66</v>
      </c>
      <c r="B4" s="81" t="str">
        <f>'Krycí list'!E9</f>
        <v>OCENĚNÝ SOUPIS PRACÍ A DODÁVEK A SLUŽEB</v>
      </c>
      <c r="C4" s="89"/>
      <c r="D4" s="81"/>
      <c r="E4" s="90"/>
    </row>
    <row r="5" spans="1:5" x14ac:dyDescent="0.25">
      <c r="A5" s="80" t="s">
        <v>67</v>
      </c>
      <c r="B5" s="81" t="str">
        <f>'Krycí list'!P5</f>
        <v xml:space="preserve"> </v>
      </c>
      <c r="C5" s="89"/>
      <c r="D5" s="81"/>
      <c r="E5" s="90"/>
    </row>
    <row r="6" spans="1:5" ht="6" customHeight="1" x14ac:dyDescent="0.25">
      <c r="A6" s="80"/>
      <c r="B6" s="81"/>
      <c r="C6" s="89"/>
      <c r="D6" s="81"/>
      <c r="E6" s="90"/>
    </row>
    <row r="7" spans="1:5" x14ac:dyDescent="0.25">
      <c r="A7" s="91" t="s">
        <v>68</v>
      </c>
      <c r="B7" s="81" t="str">
        <f>'Krycí list'!E26</f>
        <v>Základní škola Chyšky 96, 398 53 Chyšky</v>
      </c>
      <c r="C7" s="89"/>
      <c r="D7" s="81"/>
      <c r="E7" s="90"/>
    </row>
    <row r="8" spans="1:5" x14ac:dyDescent="0.25">
      <c r="A8" s="91" t="s">
        <v>69</v>
      </c>
      <c r="B8" s="81" t="str">
        <f>'Krycí list'!E28</f>
        <v xml:space="preserve"> </v>
      </c>
      <c r="C8" s="89"/>
      <c r="D8" s="81"/>
      <c r="E8" s="90"/>
    </row>
    <row r="9" spans="1:5" x14ac:dyDescent="0.25">
      <c r="A9" s="91" t="s">
        <v>70</v>
      </c>
      <c r="B9" s="82" t="str">
        <f>'Krycí list'!O31</f>
        <v>03/2021</v>
      </c>
      <c r="C9" s="89"/>
      <c r="D9" s="81"/>
      <c r="E9" s="90"/>
    </row>
    <row r="10" spans="1:5" ht="6.75" customHeight="1" x14ac:dyDescent="0.25">
      <c r="A10" s="85"/>
      <c r="B10" s="85"/>
      <c r="C10" s="85"/>
      <c r="D10" s="85"/>
      <c r="E10" s="85"/>
    </row>
    <row r="11" spans="1:5" x14ac:dyDescent="0.25">
      <c r="A11" s="83" t="s">
        <v>71</v>
      </c>
      <c r="B11" s="76" t="s">
        <v>72</v>
      </c>
      <c r="C11" s="92" t="s">
        <v>73</v>
      </c>
      <c r="D11" s="93" t="s">
        <v>74</v>
      </c>
      <c r="E11" s="92" t="s">
        <v>75</v>
      </c>
    </row>
    <row r="12" spans="1:5" x14ac:dyDescent="0.25">
      <c r="A12" s="84">
        <v>1</v>
      </c>
      <c r="B12" s="77">
        <v>2</v>
      </c>
      <c r="C12" s="94">
        <v>3</v>
      </c>
      <c r="D12" s="95">
        <v>4</v>
      </c>
      <c r="E12" s="94">
        <v>5</v>
      </c>
    </row>
    <row r="13" spans="1:5" ht="4.5" customHeight="1" x14ac:dyDescent="0.25">
      <c r="A13" s="96"/>
      <c r="B13" s="97"/>
      <c r="C13" s="97"/>
      <c r="D13" s="97"/>
      <c r="E13" s="98"/>
    </row>
    <row r="14" spans="1:5" s="73" customFormat="1" ht="12" customHeight="1" x14ac:dyDescent="0.25">
      <c r="A14" s="69" t="str">
        <f>'soupis oceněný'!D14</f>
        <v>HSV</v>
      </c>
      <c r="B14" s="73" t="str">
        <f>'soupis oceněný'!E14</f>
        <v>Práce a dodávky HSV</v>
      </c>
      <c r="C14" s="70">
        <f>'soupis oceněný'!I14</f>
        <v>0</v>
      </c>
      <c r="D14" s="71">
        <f>'soupis oceněný'!K14</f>
        <v>0.40623999999999999</v>
      </c>
      <c r="E14" s="71">
        <f>'soupis oceněný'!M14</f>
        <v>0.45700000000000002</v>
      </c>
    </row>
    <row r="15" spans="1:5" s="74" customFormat="1" ht="12" customHeight="1" x14ac:dyDescent="0.25">
      <c r="A15" s="144">
        <f>'soupis oceněný'!D15</f>
        <v>6</v>
      </c>
      <c r="B15" s="74" t="str">
        <f>'soupis oceněný'!E15</f>
        <v>Úpravy povrchů, podlahy a osazování výplní</v>
      </c>
      <c r="C15" s="72">
        <f>'soupis oceněný'!I15</f>
        <v>0</v>
      </c>
      <c r="D15" s="145">
        <f>'soupis oceněný'!K15</f>
        <v>0.40526999999999996</v>
      </c>
      <c r="E15" s="145">
        <f>'soupis oceněný'!M15</f>
        <v>0</v>
      </c>
    </row>
    <row r="16" spans="1:5" s="74" customFormat="1" ht="12" customHeight="1" x14ac:dyDescent="0.25">
      <c r="A16" s="144">
        <f>'soupis oceněný'!D22</f>
        <v>9</v>
      </c>
      <c r="B16" s="74" t="str">
        <f>'soupis oceněný'!E22</f>
        <v>Ostatní konstrukce a práce, bourání</v>
      </c>
      <c r="C16" s="72">
        <f>'soupis oceněný'!I22</f>
        <v>0</v>
      </c>
      <c r="D16" s="145"/>
      <c r="E16" s="145"/>
    </row>
    <row r="17" spans="1:6" s="146" customFormat="1" ht="12" customHeight="1" x14ac:dyDescent="0.25">
      <c r="A17" s="144">
        <f>'soupis oceněný'!D33</f>
        <v>997</v>
      </c>
      <c r="B17" s="74" t="str">
        <f>'soupis oceněný'!E33</f>
        <v>Přesun sutě</v>
      </c>
      <c r="C17" s="72">
        <f>'soupis oceněný'!I33</f>
        <v>0</v>
      </c>
      <c r="F17" s="147"/>
    </row>
    <row r="18" spans="1:6" s="146" customFormat="1" ht="12" customHeight="1" x14ac:dyDescent="0.25">
      <c r="A18" s="144">
        <f>'soupis oceněný'!D39</f>
        <v>998</v>
      </c>
      <c r="B18" s="74" t="str">
        <f>'soupis oceněný'!E39</f>
        <v>Přesun hmot</v>
      </c>
      <c r="C18" s="72">
        <f>'soupis oceněný'!I39</f>
        <v>0</v>
      </c>
      <c r="F18" s="147"/>
    </row>
    <row r="19" spans="1:6" s="73" customFormat="1" ht="12" customHeight="1" x14ac:dyDescent="0.25">
      <c r="A19" s="69" t="str">
        <f>'soupis oceněný'!D41</f>
        <v>PSV</v>
      </c>
      <c r="B19" s="73" t="str">
        <f>'soupis oceněný'!E41</f>
        <v>Práce a dodávky PSV</v>
      </c>
      <c r="C19" s="70">
        <f>'soupis oceněný'!I41</f>
        <v>0</v>
      </c>
      <c r="D19" s="71"/>
      <c r="E19" s="71"/>
    </row>
    <row r="20" spans="1:6" s="146" customFormat="1" ht="12" customHeight="1" x14ac:dyDescent="0.25">
      <c r="A20" s="144">
        <f>'soupis oceněný'!D42</f>
        <v>776</v>
      </c>
      <c r="B20" s="74" t="str">
        <f>'soupis oceněný'!E42</f>
        <v>Podlahy povlakové</v>
      </c>
      <c r="C20" s="72">
        <f>'soupis oceněný'!I42</f>
        <v>0</v>
      </c>
      <c r="F20" s="147"/>
    </row>
    <row r="21" spans="1:6" s="146" customFormat="1" ht="12" customHeight="1" x14ac:dyDescent="0.25">
      <c r="A21" s="144">
        <f>'soupis oceněný'!D58</f>
        <v>784</v>
      </c>
      <c r="B21" s="74" t="str">
        <f>'soupis oceněný'!E58</f>
        <v>Dokončovací práce - malby a tapety</v>
      </c>
      <c r="C21" s="72">
        <f>'soupis oceněný'!I58</f>
        <v>0</v>
      </c>
      <c r="F21" s="147"/>
    </row>
    <row r="22" spans="1:6" s="73" customFormat="1" ht="12" customHeight="1" x14ac:dyDescent="0.25">
      <c r="A22" s="69" t="str">
        <f>'soupis oceněný'!D67</f>
        <v>EL</v>
      </c>
      <c r="B22" s="73" t="str">
        <f>'soupis oceněný'!E67</f>
        <v>Slaboproudé, silnoproudé rozvody</v>
      </c>
      <c r="C22" s="70">
        <f>'soupis oceněný'!I67</f>
        <v>0</v>
      </c>
      <c r="D22" s="71"/>
      <c r="E22" s="71"/>
    </row>
    <row r="23" spans="1:6" s="146" customFormat="1" ht="12" customHeight="1" x14ac:dyDescent="0.25">
      <c r="A23" s="144">
        <f>'soupis oceněný'!D68</f>
        <v>742</v>
      </c>
      <c r="B23" s="74" t="str">
        <f>'soupis oceněný'!E68</f>
        <v>Slaboproudé rozvody + příslušenství</v>
      </c>
      <c r="C23" s="72">
        <f>'soupis oceněný'!I68</f>
        <v>0</v>
      </c>
      <c r="F23" s="147"/>
    </row>
    <row r="24" spans="1:6" s="146" customFormat="1" ht="12" customHeight="1" x14ac:dyDescent="0.25">
      <c r="A24" s="144">
        <f>'soupis oceněný'!D80</f>
        <v>741</v>
      </c>
      <c r="B24" s="74" t="str">
        <f>'soupis oceněný'!E80</f>
        <v>Silnoproudé rozvody + příslušenství</v>
      </c>
      <c r="C24" s="72">
        <f>'soupis oceněný'!I80</f>
        <v>0</v>
      </c>
      <c r="F24" s="147"/>
    </row>
    <row r="25" spans="1:6" s="146" customFormat="1" ht="12" customHeight="1" x14ac:dyDescent="0.25">
      <c r="A25" s="144">
        <f>'soupis oceněný'!D118</f>
        <v>741</v>
      </c>
      <c r="B25" s="74" t="str">
        <f>'soupis oceněný'!E118</f>
        <v>Provozní osvětlení</v>
      </c>
      <c r="C25" s="72">
        <f>'soupis oceněný'!I118</f>
        <v>0</v>
      </c>
      <c r="F25" s="147"/>
    </row>
    <row r="26" spans="1:6" s="149" customFormat="1" ht="12" customHeight="1" x14ac:dyDescent="0.25">
      <c r="A26" s="148"/>
      <c r="B26" s="151" t="str">
        <f>'soupis oceněný'!E132</f>
        <v>Celkem bez DPH</v>
      </c>
      <c r="C26" s="152">
        <f>'soupis oceněný'!I132</f>
        <v>0</v>
      </c>
      <c r="F26" s="150"/>
    </row>
  </sheetData>
  <sheetProtection formatCells="0" formatColumns="0" formatRows="0" insertColumns="0" insertRows="0" insertHyperlinks="0" deleteColumns="0" deleteRows="0" sort="0" autoFilter="0" pivotTables="0"/>
  <customSheetViews>
    <customSheetView guid="{65E3123D-ED26-44E3-A414-09EEEF825484}" showGridLines="0" fitToPage="1" hiddenColumns="1">
      <selection activeCell="B43" sqref="B43"/>
      <pageMargins left="1.1023622047244095" right="1.1023622047244095" top="0.78740157480314965" bottom="0.78740157480314965" header="0.51181102362204722" footer="0.51181102362204722"/>
      <printOptions horizontalCentered="1"/>
      <pageSetup paperSize="9" scale="89" fitToHeight="999" orientation="portrait" errors="blank" horizontalDpi="8189" verticalDpi="8189" r:id="rId1"/>
      <headerFooter alignWithMargins="0"/>
    </customSheetView>
    <customSheetView guid="{82B4F4D9-5370-4303-A97E-2A49E01AF629}" showGridLines="0" fitToPage="1" hiddenColumns="1">
      <selection activeCell="B43" sqref="B43"/>
      <pageMargins left="1.1023622047244095" right="1.1023622047244095" top="0.78740157480314965" bottom="0.78740157480314965" header="0.51181102362204722" footer="0.51181102362204722"/>
      <printOptions horizontalCentered="1"/>
      <pageSetup paperSize="9" scale="89" fitToHeight="999" orientation="portrait" errors="blank" horizontalDpi="8189" verticalDpi="8189" r:id="rId2"/>
      <headerFooter alignWithMargins="0"/>
    </customSheetView>
    <customSheetView guid="{D6CFA044-0C8C-4ECE-96A2-AFF3DD5E0425}" showPageBreaks="1" showGridLines="0" fitToPage="1" hiddenColumns="1">
      <selection activeCell="B43" sqref="B43"/>
      <pageMargins left="1.1023622047244095" right="1.1023622047244095" top="0.78740157480314965" bottom="0.78740157480314965" header="0.51181102362204722" footer="0.51181102362204722"/>
      <printOptions horizontalCentered="1"/>
      <pageSetup paperSize="9" scale="89" fitToHeight="999" orientation="portrait" errors="blank" horizontalDpi="8189" verticalDpi="8189" r:id="rId3"/>
      <headerFooter alignWithMargins="0"/>
    </customSheetView>
  </customSheetViews>
  <printOptions horizontalCentered="1"/>
  <pageMargins left="1.1023622047244095" right="1.1023622047244095" top="0.78740157480314965" bottom="0.78740157480314965" header="0.51181102362204722" footer="0.51181102362204722"/>
  <pageSetup paperSize="9" scale="89" fitToHeight="999" orientation="portrait" errors="blank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fitToPage="1"/>
  </sheetPr>
  <dimension ref="A1:AA132"/>
  <sheetViews>
    <sheetView showGridLines="0" tabSelected="1" topLeftCell="A106" zoomScaleNormal="100" workbookViewId="0">
      <selection activeCell="E114" sqref="E114"/>
    </sheetView>
  </sheetViews>
  <sheetFormatPr defaultColWidth="9.109375" defaultRowHeight="13.2" x14ac:dyDescent="0.25"/>
  <cols>
    <col min="1" max="1" width="5.5546875" style="211" customWidth="1"/>
    <col min="2" max="2" width="4.44140625" style="211" customWidth="1"/>
    <col min="3" max="3" width="6" style="211" customWidth="1"/>
    <col min="4" max="4" width="12.6640625" style="206" customWidth="1"/>
    <col min="5" max="5" width="94.33203125" style="206" customWidth="1"/>
    <col min="6" max="6" width="7.6640625" style="211" customWidth="1"/>
    <col min="7" max="7" width="9.88671875" style="211" customWidth="1"/>
    <col min="8" max="8" width="13.109375" style="211" customWidth="1"/>
    <col min="9" max="9" width="15.5546875" style="211" customWidth="1"/>
    <col min="10" max="10" width="10.5546875" style="211" hidden="1" customWidth="1"/>
    <col min="11" max="11" width="10.88671875" style="211" hidden="1" customWidth="1"/>
    <col min="12" max="12" width="9.6640625" style="211" hidden="1" customWidth="1"/>
    <col min="13" max="13" width="11.5546875" style="211" hidden="1" customWidth="1"/>
    <col min="14" max="14" width="6.6640625" style="211" customWidth="1"/>
    <col min="15" max="15" width="7" style="211" hidden="1" customWidth="1"/>
    <col min="16" max="16" width="7.33203125" style="211" hidden="1" customWidth="1"/>
    <col min="17" max="17" width="15.5546875" style="211" customWidth="1"/>
    <col min="18" max="19" width="9.109375" style="211" hidden="1" customWidth="1"/>
    <col min="20" max="20" width="3.88671875" style="211" hidden="1" customWidth="1"/>
    <col min="21" max="21" width="9.109375" style="211"/>
    <col min="22" max="22" width="23" style="211" customWidth="1"/>
    <col min="23" max="23" width="1.5546875" style="211" customWidth="1"/>
    <col min="24" max="24" width="1.44140625" style="211" customWidth="1"/>
    <col min="25" max="25" width="32.5546875" style="211" customWidth="1"/>
    <col min="26" max="26" width="1.88671875" style="211" customWidth="1"/>
    <col min="27" max="27" width="2.109375" style="211" customWidth="1"/>
    <col min="28" max="28" width="65.44140625" style="211" customWidth="1"/>
    <col min="29" max="16384" width="9.109375" style="211"/>
  </cols>
  <sheetData>
    <row r="1" spans="1:27" ht="17.399999999999999" x14ac:dyDescent="0.3">
      <c r="A1" s="208" t="s">
        <v>279</v>
      </c>
      <c r="B1" s="209"/>
      <c r="C1" s="209"/>
      <c r="D1" s="154"/>
      <c r="E1" s="154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210"/>
      <c r="Q1" s="209"/>
      <c r="R1" s="209"/>
      <c r="S1" s="209"/>
      <c r="T1" s="209"/>
    </row>
    <row r="2" spans="1:27" x14ac:dyDescent="0.25">
      <c r="A2" s="155" t="s">
        <v>64</v>
      </c>
      <c r="B2" s="156"/>
      <c r="C2" s="157" t="str">
        <f>'Krycí list'!E5</f>
        <v>Učebna pro výuku cizích jazyků</v>
      </c>
      <c r="D2" s="158"/>
      <c r="E2" s="158"/>
      <c r="F2" s="156"/>
      <c r="G2" s="156"/>
      <c r="H2" s="156"/>
      <c r="I2" s="156"/>
      <c r="J2" s="156"/>
      <c r="K2" s="156"/>
      <c r="L2" s="209"/>
      <c r="M2" s="209"/>
      <c r="N2" s="209"/>
      <c r="O2" s="210"/>
      <c r="P2" s="210"/>
      <c r="Q2" s="209"/>
      <c r="R2" s="209"/>
      <c r="S2" s="209"/>
      <c r="T2" s="209"/>
    </row>
    <row r="3" spans="1:27" x14ac:dyDescent="0.25">
      <c r="A3" s="155" t="s">
        <v>65</v>
      </c>
      <c r="B3" s="156"/>
      <c r="C3" s="244" t="str">
        <f>'Krycí list'!E7</f>
        <v>Základní škola Chyšky 96, 398 53 Chyšky</v>
      </c>
      <c r="D3" s="243"/>
      <c r="E3" s="243"/>
      <c r="F3" s="156"/>
      <c r="G3" s="156"/>
      <c r="H3" s="156"/>
      <c r="I3" s="157"/>
      <c r="J3" s="159"/>
      <c r="K3" s="159"/>
      <c r="L3" s="209"/>
      <c r="M3" s="209"/>
      <c r="N3" s="209"/>
      <c r="O3" s="210"/>
      <c r="P3" s="210"/>
      <c r="Q3" s="209"/>
      <c r="R3" s="209"/>
      <c r="S3" s="209"/>
      <c r="T3" s="209"/>
    </row>
    <row r="4" spans="1:27" x14ac:dyDescent="0.25">
      <c r="A4" s="155" t="s">
        <v>66</v>
      </c>
      <c r="B4" s="156"/>
      <c r="C4" s="157" t="str">
        <f>'Krycí list'!E9</f>
        <v>OCENĚNÝ SOUPIS PRACÍ A DODÁVEK A SLUŽEB</v>
      </c>
      <c r="D4" s="158"/>
      <c r="E4" s="158"/>
      <c r="F4" s="156"/>
      <c r="G4" s="156"/>
      <c r="H4" s="156"/>
      <c r="I4" s="157"/>
      <c r="J4" s="159"/>
      <c r="K4" s="159"/>
      <c r="L4" s="209"/>
      <c r="M4" s="209"/>
      <c r="N4" s="209"/>
      <c r="O4" s="210"/>
      <c r="P4" s="210"/>
      <c r="Q4" s="209"/>
      <c r="R4" s="209"/>
      <c r="S4" s="209"/>
      <c r="T4" s="209"/>
    </row>
    <row r="5" spans="1:27" x14ac:dyDescent="0.25">
      <c r="A5" s="156" t="s">
        <v>85</v>
      </c>
      <c r="B5" s="156"/>
      <c r="C5" s="157" t="str">
        <f>'Krycí list'!P5</f>
        <v xml:space="preserve"> </v>
      </c>
      <c r="D5" s="158"/>
      <c r="E5" s="158"/>
      <c r="F5" s="156"/>
      <c r="G5" s="156"/>
      <c r="H5" s="156"/>
      <c r="I5" s="157"/>
      <c r="J5" s="159"/>
      <c r="K5" s="159"/>
      <c r="L5" s="209"/>
      <c r="M5" s="209"/>
      <c r="N5" s="209"/>
      <c r="O5" s="210"/>
      <c r="P5" s="210"/>
      <c r="Q5" s="209"/>
      <c r="R5" s="209"/>
      <c r="S5" s="209"/>
      <c r="T5" s="209"/>
    </row>
    <row r="6" spans="1:27" x14ac:dyDescent="0.25">
      <c r="A6" s="156"/>
      <c r="B6" s="156"/>
      <c r="C6" s="157"/>
      <c r="D6" s="158"/>
      <c r="E6" s="158"/>
      <c r="F6" s="156"/>
      <c r="G6" s="156"/>
      <c r="H6" s="156"/>
      <c r="I6" s="157"/>
      <c r="J6" s="159"/>
      <c r="K6" s="159"/>
      <c r="L6" s="209"/>
      <c r="M6" s="209"/>
      <c r="N6" s="209"/>
      <c r="O6" s="210"/>
      <c r="P6" s="210"/>
      <c r="Q6" s="209"/>
      <c r="R6" s="209"/>
      <c r="S6" s="209"/>
      <c r="T6" s="209"/>
    </row>
    <row r="7" spans="1:27" x14ac:dyDescent="0.25">
      <c r="A7" s="156" t="s">
        <v>68</v>
      </c>
      <c r="B7" s="156"/>
      <c r="C7" s="244" t="str">
        <f>'Krycí list'!E26</f>
        <v>Základní škola Chyšky 96, 398 53 Chyšky</v>
      </c>
      <c r="D7" s="243"/>
      <c r="E7" s="243"/>
      <c r="F7" s="156"/>
      <c r="G7" s="156"/>
      <c r="H7" s="156"/>
      <c r="I7" s="157"/>
      <c r="J7" s="159"/>
      <c r="K7" s="159"/>
      <c r="L7" s="209"/>
      <c r="M7" s="209"/>
      <c r="N7" s="209"/>
      <c r="O7" s="210"/>
      <c r="P7" s="210"/>
      <c r="Q7" s="209"/>
      <c r="R7" s="209"/>
      <c r="S7" s="209"/>
      <c r="T7" s="209"/>
    </row>
    <row r="8" spans="1:27" x14ac:dyDescent="0.25">
      <c r="A8" s="156" t="s">
        <v>69</v>
      </c>
      <c r="B8" s="156"/>
      <c r="C8" s="244" t="str">
        <f>'Krycí list'!E28</f>
        <v xml:space="preserve"> </v>
      </c>
      <c r="D8" s="243"/>
      <c r="E8" s="158"/>
      <c r="F8" s="156"/>
      <c r="G8" s="156"/>
      <c r="H8" s="156"/>
      <c r="I8" s="157"/>
      <c r="J8" s="159"/>
      <c r="K8" s="159"/>
      <c r="L8" s="209"/>
      <c r="M8" s="209"/>
      <c r="N8" s="209"/>
      <c r="O8" s="210"/>
      <c r="P8" s="210"/>
      <c r="Q8" s="209"/>
      <c r="R8" s="209"/>
      <c r="S8" s="209"/>
      <c r="T8" s="209"/>
    </row>
    <row r="9" spans="1:27" x14ac:dyDescent="0.25">
      <c r="A9" s="156" t="s">
        <v>70</v>
      </c>
      <c r="B9" s="156"/>
      <c r="C9" s="242" t="str">
        <f>'Krycí list'!O31</f>
        <v>03/2021</v>
      </c>
      <c r="D9" s="243"/>
      <c r="E9" s="158"/>
      <c r="F9" s="156"/>
      <c r="G9" s="156"/>
      <c r="H9" s="156"/>
      <c r="I9" s="157"/>
      <c r="J9" s="159"/>
      <c r="K9" s="159"/>
      <c r="L9" s="209"/>
      <c r="M9" s="209"/>
      <c r="N9" s="209"/>
      <c r="O9" s="210"/>
      <c r="P9" s="210"/>
      <c r="Q9" s="209"/>
      <c r="R9" s="209"/>
      <c r="S9" s="209"/>
      <c r="T9" s="209"/>
    </row>
    <row r="10" spans="1:27" x14ac:dyDescent="0.25">
      <c r="A10" s="209"/>
      <c r="B10" s="209"/>
      <c r="C10" s="209"/>
      <c r="D10" s="154"/>
      <c r="E10" s="154"/>
      <c r="F10" s="209"/>
      <c r="G10" s="209"/>
      <c r="H10" s="209"/>
      <c r="I10" s="209"/>
      <c r="J10" s="209"/>
      <c r="K10" s="209"/>
      <c r="L10" s="209"/>
      <c r="M10" s="209"/>
      <c r="N10" s="209"/>
      <c r="O10" s="210"/>
      <c r="P10" s="210"/>
      <c r="Q10" s="209"/>
      <c r="R10" s="209"/>
      <c r="S10" s="209"/>
      <c r="T10" s="209"/>
    </row>
    <row r="11" spans="1:27" s="206" customFormat="1" ht="39.6" x14ac:dyDescent="0.25">
      <c r="A11" s="160" t="s">
        <v>86</v>
      </c>
      <c r="B11" s="161" t="s">
        <v>87</v>
      </c>
      <c r="C11" s="161" t="s">
        <v>88</v>
      </c>
      <c r="D11" s="161" t="s">
        <v>206</v>
      </c>
      <c r="E11" s="161" t="s">
        <v>202</v>
      </c>
      <c r="F11" s="161" t="s">
        <v>89</v>
      </c>
      <c r="G11" s="161" t="s">
        <v>90</v>
      </c>
      <c r="H11" s="161" t="s">
        <v>204</v>
      </c>
      <c r="I11" s="161" t="s">
        <v>205</v>
      </c>
      <c r="J11" s="161" t="s">
        <v>91</v>
      </c>
      <c r="K11" s="161" t="s">
        <v>74</v>
      </c>
      <c r="L11" s="161" t="s">
        <v>92</v>
      </c>
      <c r="M11" s="161" t="s">
        <v>93</v>
      </c>
      <c r="N11" s="161" t="s">
        <v>94</v>
      </c>
      <c r="O11" s="162" t="s">
        <v>95</v>
      </c>
      <c r="P11" s="163" t="s">
        <v>96</v>
      </c>
      <c r="Q11" s="161" t="s">
        <v>203</v>
      </c>
      <c r="R11" s="161"/>
      <c r="S11" s="161"/>
      <c r="T11" s="164" t="s">
        <v>97</v>
      </c>
      <c r="U11" s="207"/>
      <c r="V11" s="211"/>
      <c r="W11" s="211"/>
      <c r="X11" s="211"/>
      <c r="Y11" s="211"/>
      <c r="Z11" s="211"/>
      <c r="AA11" s="211"/>
    </row>
    <row r="12" spans="1:27" x14ac:dyDescent="0.25">
      <c r="A12" s="213">
        <v>1</v>
      </c>
      <c r="B12" s="214">
        <v>2</v>
      </c>
      <c r="C12" s="214">
        <v>3</v>
      </c>
      <c r="D12" s="165">
        <v>4</v>
      </c>
      <c r="E12" s="165">
        <v>5</v>
      </c>
      <c r="F12" s="214">
        <v>6</v>
      </c>
      <c r="G12" s="214">
        <v>7</v>
      </c>
      <c r="H12" s="214">
        <v>8</v>
      </c>
      <c r="I12" s="214">
        <v>9</v>
      </c>
      <c r="J12" s="214"/>
      <c r="K12" s="214"/>
      <c r="L12" s="214"/>
      <c r="M12" s="214"/>
      <c r="N12" s="214">
        <v>10</v>
      </c>
      <c r="O12" s="215">
        <v>11</v>
      </c>
      <c r="P12" s="216">
        <v>12</v>
      </c>
      <c r="Q12" s="214">
        <v>11</v>
      </c>
      <c r="R12" s="214"/>
      <c r="S12" s="214"/>
      <c r="T12" s="217">
        <v>11</v>
      </c>
      <c r="U12" s="212"/>
    </row>
    <row r="13" spans="1:27" x14ac:dyDescent="0.25">
      <c r="A13" s="218"/>
      <c r="B13" s="218"/>
      <c r="C13" s="218"/>
      <c r="D13" s="166"/>
      <c r="E13" s="154"/>
      <c r="F13" s="218"/>
      <c r="G13" s="218"/>
      <c r="H13" s="218"/>
      <c r="I13" s="218"/>
      <c r="J13" s="218"/>
      <c r="K13" s="218"/>
      <c r="L13" s="218"/>
      <c r="M13" s="218"/>
      <c r="N13" s="218"/>
      <c r="O13" s="210"/>
      <c r="P13" s="219"/>
      <c r="Q13" s="218"/>
      <c r="R13" s="218"/>
      <c r="S13" s="218"/>
      <c r="T13" s="218"/>
    </row>
    <row r="14" spans="1:27" s="172" customFormat="1" x14ac:dyDescent="0.25">
      <c r="A14" s="167"/>
      <c r="B14" s="168" t="s">
        <v>53</v>
      </c>
      <c r="C14" s="167"/>
      <c r="D14" s="169" t="s">
        <v>38</v>
      </c>
      <c r="E14" s="169" t="s">
        <v>283</v>
      </c>
      <c r="F14" s="167"/>
      <c r="G14" s="167"/>
      <c r="H14" s="167"/>
      <c r="I14" s="170">
        <f>I15+I22+I33+I39</f>
        <v>0</v>
      </c>
      <c r="J14" s="167"/>
      <c r="K14" s="171">
        <f>K15+K22+K33+K39</f>
        <v>0.40623999999999999</v>
      </c>
      <c r="L14" s="167"/>
      <c r="M14" s="171">
        <f>M15+M22+M33+M39</f>
        <v>0.45700000000000002</v>
      </c>
      <c r="N14" s="167"/>
      <c r="P14" s="172" t="s">
        <v>98</v>
      </c>
      <c r="Q14" s="167"/>
      <c r="V14" s="211"/>
      <c r="W14" s="211"/>
      <c r="X14" s="211"/>
      <c r="Y14" s="211"/>
      <c r="Z14" s="211"/>
      <c r="AA14" s="211"/>
    </row>
    <row r="15" spans="1:27" s="173" customFormat="1" x14ac:dyDescent="0.25">
      <c r="B15" s="174" t="s">
        <v>53</v>
      </c>
      <c r="D15" s="175">
        <v>6</v>
      </c>
      <c r="E15" s="175" t="s">
        <v>76</v>
      </c>
      <c r="I15" s="176">
        <f>SUM(I16:I21)</f>
        <v>0</v>
      </c>
      <c r="K15" s="177">
        <f>SUM(K16:K20)</f>
        <v>0.40526999999999996</v>
      </c>
      <c r="M15" s="177">
        <f>SUM(M16:M20)</f>
        <v>0</v>
      </c>
      <c r="P15" s="173" t="s">
        <v>99</v>
      </c>
      <c r="V15" s="211"/>
      <c r="W15" s="211"/>
      <c r="X15" s="211"/>
      <c r="Y15" s="211"/>
      <c r="Z15" s="211"/>
      <c r="AA15" s="211"/>
    </row>
    <row r="16" spans="1:27" s="153" customFormat="1" x14ac:dyDescent="0.25">
      <c r="A16" s="178">
        <v>1</v>
      </c>
      <c r="B16" s="178" t="s">
        <v>100</v>
      </c>
      <c r="C16" s="178" t="s">
        <v>101</v>
      </c>
      <c r="D16" s="179" t="s">
        <v>104</v>
      </c>
      <c r="E16" s="180" t="s">
        <v>282</v>
      </c>
      <c r="F16" s="178" t="s">
        <v>102</v>
      </c>
      <c r="G16" s="181">
        <v>3</v>
      </c>
      <c r="H16" s="182"/>
      <c r="I16" s="182">
        <f t="shared" ref="I16:I21" si="0">ROUND(G16*H16,2)</f>
        <v>0</v>
      </c>
      <c r="J16" s="183">
        <v>0.04</v>
      </c>
      <c r="K16" s="181">
        <f t="shared" ref="K16:K20" si="1">G16*J16</f>
        <v>0.12</v>
      </c>
      <c r="L16" s="183">
        <v>0</v>
      </c>
      <c r="M16" s="181">
        <f t="shared" ref="M16:M20" si="2">G16*L16</f>
        <v>0</v>
      </c>
      <c r="N16" s="184">
        <v>21</v>
      </c>
      <c r="O16" s="185">
        <v>4</v>
      </c>
      <c r="P16" s="153" t="s">
        <v>103</v>
      </c>
      <c r="Q16" s="182">
        <f t="shared" ref="Q16:Q27" si="3">I16+((I16/100)*N16)</f>
        <v>0</v>
      </c>
      <c r="V16" s="211"/>
      <c r="W16" s="211"/>
      <c r="X16" s="211"/>
      <c r="Y16" s="211"/>
      <c r="Z16" s="211"/>
      <c r="AA16" s="211"/>
    </row>
    <row r="17" spans="1:27" s="153" customFormat="1" x14ac:dyDescent="0.25">
      <c r="A17" s="178">
        <v>2</v>
      </c>
      <c r="B17" s="178" t="s">
        <v>100</v>
      </c>
      <c r="C17" s="178" t="s">
        <v>101</v>
      </c>
      <c r="D17" s="179" t="s">
        <v>106</v>
      </c>
      <c r="E17" s="180" t="s">
        <v>107</v>
      </c>
      <c r="F17" s="178" t="s">
        <v>102</v>
      </c>
      <c r="G17" s="181">
        <v>3</v>
      </c>
      <c r="H17" s="182"/>
      <c r="I17" s="182">
        <f t="shared" si="0"/>
        <v>0</v>
      </c>
      <c r="J17" s="183">
        <v>4.1529999999999997E-2</v>
      </c>
      <c r="K17" s="181">
        <f t="shared" si="1"/>
        <v>0.12458999999999999</v>
      </c>
      <c r="L17" s="183">
        <v>0</v>
      </c>
      <c r="M17" s="181">
        <f t="shared" si="2"/>
        <v>0</v>
      </c>
      <c r="N17" s="184">
        <v>21</v>
      </c>
      <c r="O17" s="185">
        <v>4</v>
      </c>
      <c r="P17" s="153" t="s">
        <v>103</v>
      </c>
      <c r="Q17" s="182">
        <f t="shared" si="3"/>
        <v>0</v>
      </c>
      <c r="V17" s="211"/>
      <c r="W17" s="211"/>
      <c r="X17" s="211"/>
      <c r="Y17" s="211"/>
      <c r="Z17" s="211"/>
      <c r="AA17" s="211"/>
    </row>
    <row r="18" spans="1:27" s="153" customFormat="1" x14ac:dyDescent="0.25">
      <c r="A18" s="178">
        <v>3</v>
      </c>
      <c r="B18" s="178" t="s">
        <v>100</v>
      </c>
      <c r="C18" s="178" t="s">
        <v>101</v>
      </c>
      <c r="D18" s="179" t="s">
        <v>109</v>
      </c>
      <c r="E18" s="180" t="s">
        <v>110</v>
      </c>
      <c r="F18" s="178" t="s">
        <v>108</v>
      </c>
      <c r="G18" s="181">
        <v>1</v>
      </c>
      <c r="H18" s="182"/>
      <c r="I18" s="182">
        <f t="shared" si="0"/>
        <v>0</v>
      </c>
      <c r="J18" s="183">
        <v>0.14699999999999999</v>
      </c>
      <c r="K18" s="181">
        <f t="shared" si="1"/>
        <v>0.14699999999999999</v>
      </c>
      <c r="L18" s="183">
        <v>0</v>
      </c>
      <c r="M18" s="181">
        <f t="shared" si="2"/>
        <v>0</v>
      </c>
      <c r="N18" s="184">
        <v>21</v>
      </c>
      <c r="O18" s="185">
        <v>4</v>
      </c>
      <c r="P18" s="153" t="s">
        <v>103</v>
      </c>
      <c r="Q18" s="182">
        <f t="shared" si="3"/>
        <v>0</v>
      </c>
      <c r="V18" s="211"/>
      <c r="W18" s="211"/>
      <c r="X18" s="211"/>
      <c r="Y18" s="211"/>
      <c r="Z18" s="211"/>
      <c r="AA18" s="211"/>
    </row>
    <row r="19" spans="1:27" s="153" customFormat="1" x14ac:dyDescent="0.25">
      <c r="A19" s="178">
        <v>4</v>
      </c>
      <c r="B19" s="178" t="s">
        <v>100</v>
      </c>
      <c r="C19" s="178" t="s">
        <v>105</v>
      </c>
      <c r="D19" s="179" t="s">
        <v>111</v>
      </c>
      <c r="E19" s="180" t="s">
        <v>112</v>
      </c>
      <c r="F19" s="178" t="s">
        <v>102</v>
      </c>
      <c r="G19" s="181">
        <v>54</v>
      </c>
      <c r="H19" s="182"/>
      <c r="I19" s="182">
        <f t="shared" si="0"/>
        <v>0</v>
      </c>
      <c r="J19" s="183">
        <v>1.2E-4</v>
      </c>
      <c r="K19" s="181">
        <f t="shared" si="1"/>
        <v>6.4800000000000005E-3</v>
      </c>
      <c r="L19" s="183">
        <v>0</v>
      </c>
      <c r="M19" s="181">
        <f t="shared" si="2"/>
        <v>0</v>
      </c>
      <c r="N19" s="184">
        <v>21</v>
      </c>
      <c r="O19" s="185">
        <v>4</v>
      </c>
      <c r="P19" s="153" t="s">
        <v>103</v>
      </c>
      <c r="Q19" s="182">
        <f t="shared" si="3"/>
        <v>0</v>
      </c>
      <c r="V19" s="211"/>
      <c r="W19" s="211"/>
      <c r="X19" s="211"/>
      <c r="Y19" s="211"/>
      <c r="Z19" s="211"/>
      <c r="AA19" s="211"/>
    </row>
    <row r="20" spans="1:27" s="153" customFormat="1" x14ac:dyDescent="0.25">
      <c r="A20" s="178">
        <v>5</v>
      </c>
      <c r="B20" s="178" t="s">
        <v>100</v>
      </c>
      <c r="C20" s="178" t="s">
        <v>105</v>
      </c>
      <c r="D20" s="179" t="s">
        <v>113</v>
      </c>
      <c r="E20" s="180" t="s">
        <v>114</v>
      </c>
      <c r="F20" s="178" t="s">
        <v>102</v>
      </c>
      <c r="G20" s="181">
        <v>30</v>
      </c>
      <c r="H20" s="182"/>
      <c r="I20" s="182">
        <f t="shared" si="0"/>
        <v>0</v>
      </c>
      <c r="J20" s="183">
        <v>2.4000000000000001E-4</v>
      </c>
      <c r="K20" s="181">
        <f t="shared" si="1"/>
        <v>7.1999999999999998E-3</v>
      </c>
      <c r="L20" s="183">
        <v>0</v>
      </c>
      <c r="M20" s="181">
        <f t="shared" si="2"/>
        <v>0</v>
      </c>
      <c r="N20" s="184">
        <v>21</v>
      </c>
      <c r="O20" s="185">
        <v>4</v>
      </c>
      <c r="P20" s="153" t="s">
        <v>103</v>
      </c>
      <c r="Q20" s="182">
        <f t="shared" si="3"/>
        <v>0</v>
      </c>
      <c r="V20" s="211"/>
      <c r="W20" s="211"/>
      <c r="X20" s="211"/>
      <c r="Y20" s="211"/>
      <c r="Z20" s="211"/>
      <c r="AA20" s="211"/>
    </row>
    <row r="21" spans="1:27" s="153" customFormat="1" x14ac:dyDescent="0.25">
      <c r="A21" s="178">
        <v>6</v>
      </c>
      <c r="B21" s="178" t="s">
        <v>100</v>
      </c>
      <c r="C21" s="178" t="s">
        <v>101</v>
      </c>
      <c r="D21" s="179" t="s">
        <v>209</v>
      </c>
      <c r="E21" s="180" t="s">
        <v>210</v>
      </c>
      <c r="F21" s="178" t="s">
        <v>108</v>
      </c>
      <c r="G21" s="181">
        <v>30</v>
      </c>
      <c r="H21" s="182"/>
      <c r="I21" s="182">
        <f t="shared" si="0"/>
        <v>0</v>
      </c>
      <c r="J21" s="183"/>
      <c r="K21" s="181"/>
      <c r="L21" s="183"/>
      <c r="M21" s="181"/>
      <c r="N21" s="184">
        <v>21</v>
      </c>
      <c r="O21" s="185">
        <v>4</v>
      </c>
      <c r="P21" s="153" t="s">
        <v>103</v>
      </c>
      <c r="Q21" s="182">
        <f t="shared" si="3"/>
        <v>0</v>
      </c>
    </row>
    <row r="22" spans="1:27" s="173" customFormat="1" x14ac:dyDescent="0.25">
      <c r="B22" s="174" t="s">
        <v>53</v>
      </c>
      <c r="D22" s="175">
        <v>9</v>
      </c>
      <c r="E22" s="175" t="s">
        <v>77</v>
      </c>
      <c r="H22" s="186"/>
      <c r="I22" s="176">
        <f>SUM(I23:I32)</f>
        <v>0</v>
      </c>
      <c r="K22" s="177">
        <f>SUM(K23:K32)</f>
        <v>9.7000000000000005E-4</v>
      </c>
      <c r="M22" s="177">
        <f>SUM(M23:M32)</f>
        <v>0.45700000000000002</v>
      </c>
      <c r="P22" s="173" t="s">
        <v>99</v>
      </c>
      <c r="Q22" s="182"/>
    </row>
    <row r="23" spans="1:27" s="153" customFormat="1" x14ac:dyDescent="0.25">
      <c r="A23" s="178">
        <v>7</v>
      </c>
      <c r="B23" s="178" t="s">
        <v>100</v>
      </c>
      <c r="C23" s="178" t="s">
        <v>101</v>
      </c>
      <c r="D23" s="179" t="s">
        <v>115</v>
      </c>
      <c r="E23" s="180" t="s">
        <v>116</v>
      </c>
      <c r="F23" s="178" t="s">
        <v>102</v>
      </c>
      <c r="G23" s="181">
        <v>18</v>
      </c>
      <c r="H23" s="182"/>
      <c r="I23" s="182">
        <f t="shared" ref="I23:I29" si="4">ROUND(G23*H23,2)</f>
        <v>0</v>
      </c>
      <c r="J23" s="183">
        <v>2.0000000000000002E-5</v>
      </c>
      <c r="K23" s="181">
        <f t="shared" ref="K23:K29" si="5">G23*J23</f>
        <v>3.6000000000000002E-4</v>
      </c>
      <c r="L23" s="183">
        <v>0</v>
      </c>
      <c r="M23" s="181">
        <f t="shared" ref="M23:M29" si="6">G23*L23</f>
        <v>0</v>
      </c>
      <c r="N23" s="184">
        <v>21</v>
      </c>
      <c r="O23" s="185">
        <v>4</v>
      </c>
      <c r="P23" s="153" t="s">
        <v>103</v>
      </c>
      <c r="Q23" s="182">
        <f t="shared" si="3"/>
        <v>0</v>
      </c>
    </row>
    <row r="24" spans="1:27" s="153" customFormat="1" x14ac:dyDescent="0.25">
      <c r="A24" s="178">
        <v>8</v>
      </c>
      <c r="B24" s="178" t="s">
        <v>100</v>
      </c>
      <c r="C24" s="178" t="s">
        <v>101</v>
      </c>
      <c r="D24" s="179" t="s">
        <v>117</v>
      </c>
      <c r="E24" s="180" t="s">
        <v>307</v>
      </c>
      <c r="F24" s="178" t="s">
        <v>102</v>
      </c>
      <c r="G24" s="181">
        <v>3</v>
      </c>
      <c r="H24" s="182"/>
      <c r="I24" s="182">
        <f t="shared" si="4"/>
        <v>0</v>
      </c>
      <c r="J24" s="183">
        <v>1.0000000000000001E-5</v>
      </c>
      <c r="K24" s="181">
        <f t="shared" si="5"/>
        <v>3.0000000000000004E-5</v>
      </c>
      <c r="L24" s="183">
        <v>0</v>
      </c>
      <c r="M24" s="181">
        <f t="shared" si="6"/>
        <v>0</v>
      </c>
      <c r="N24" s="184">
        <v>21</v>
      </c>
      <c r="O24" s="185">
        <v>4</v>
      </c>
      <c r="P24" s="153" t="s">
        <v>103</v>
      </c>
      <c r="Q24" s="182">
        <f t="shared" si="3"/>
        <v>0</v>
      </c>
    </row>
    <row r="25" spans="1:27" s="153" customFormat="1" x14ac:dyDescent="0.25">
      <c r="A25" s="178">
        <v>9</v>
      </c>
      <c r="B25" s="178" t="s">
        <v>100</v>
      </c>
      <c r="C25" s="178" t="s">
        <v>101</v>
      </c>
      <c r="D25" s="179" t="s">
        <v>118</v>
      </c>
      <c r="E25" s="180" t="s">
        <v>119</v>
      </c>
      <c r="F25" s="178" t="s">
        <v>102</v>
      </c>
      <c r="G25" s="181">
        <f>G19</f>
        <v>54</v>
      </c>
      <c r="H25" s="182"/>
      <c r="I25" s="182">
        <f t="shared" si="4"/>
        <v>0</v>
      </c>
      <c r="J25" s="183">
        <v>0</v>
      </c>
      <c r="K25" s="181">
        <f t="shared" si="5"/>
        <v>0</v>
      </c>
      <c r="L25" s="183">
        <v>0</v>
      </c>
      <c r="M25" s="181">
        <f t="shared" si="6"/>
        <v>0</v>
      </c>
      <c r="N25" s="184">
        <v>21</v>
      </c>
      <c r="O25" s="185">
        <v>4</v>
      </c>
      <c r="P25" s="153" t="s">
        <v>103</v>
      </c>
      <c r="Q25" s="182">
        <f t="shared" si="3"/>
        <v>0</v>
      </c>
    </row>
    <row r="26" spans="1:27" s="153" customFormat="1" x14ac:dyDescent="0.25">
      <c r="A26" s="178">
        <v>10</v>
      </c>
      <c r="B26" s="178" t="s">
        <v>100</v>
      </c>
      <c r="C26" s="178" t="s">
        <v>101</v>
      </c>
      <c r="D26" s="179" t="s">
        <v>120</v>
      </c>
      <c r="E26" s="180" t="s">
        <v>121</v>
      </c>
      <c r="F26" s="178" t="s">
        <v>102</v>
      </c>
      <c r="G26" s="181">
        <f>G25</f>
        <v>54</v>
      </c>
      <c r="H26" s="182"/>
      <c r="I26" s="182">
        <f t="shared" si="4"/>
        <v>0</v>
      </c>
      <c r="J26" s="183">
        <v>1.0000000000000001E-5</v>
      </c>
      <c r="K26" s="181">
        <f t="shared" si="5"/>
        <v>5.4000000000000001E-4</v>
      </c>
      <c r="L26" s="183">
        <v>0</v>
      </c>
      <c r="M26" s="181">
        <f t="shared" si="6"/>
        <v>0</v>
      </c>
      <c r="N26" s="184">
        <v>21</v>
      </c>
      <c r="O26" s="185">
        <v>4</v>
      </c>
      <c r="P26" s="153" t="s">
        <v>103</v>
      </c>
      <c r="Q26" s="182">
        <f t="shared" si="3"/>
        <v>0</v>
      </c>
    </row>
    <row r="27" spans="1:27" s="153" customFormat="1" x14ac:dyDescent="0.25">
      <c r="A27" s="178">
        <v>11</v>
      </c>
      <c r="B27" s="178" t="s">
        <v>100</v>
      </c>
      <c r="C27" s="178" t="s">
        <v>101</v>
      </c>
      <c r="D27" s="179" t="s">
        <v>122</v>
      </c>
      <c r="E27" s="180" t="s">
        <v>123</v>
      </c>
      <c r="F27" s="178" t="s">
        <v>102</v>
      </c>
      <c r="G27" s="181">
        <f>G26</f>
        <v>54</v>
      </c>
      <c r="H27" s="182"/>
      <c r="I27" s="182">
        <f t="shared" si="4"/>
        <v>0</v>
      </c>
      <c r="J27" s="183">
        <v>0</v>
      </c>
      <c r="K27" s="181">
        <f t="shared" si="5"/>
        <v>0</v>
      </c>
      <c r="L27" s="183">
        <v>0</v>
      </c>
      <c r="M27" s="181">
        <f t="shared" si="6"/>
        <v>0</v>
      </c>
      <c r="N27" s="184">
        <v>21</v>
      </c>
      <c r="O27" s="185">
        <v>4</v>
      </c>
      <c r="P27" s="153" t="s">
        <v>103</v>
      </c>
      <c r="Q27" s="182">
        <f t="shared" si="3"/>
        <v>0</v>
      </c>
    </row>
    <row r="28" spans="1:27" s="153" customFormat="1" x14ac:dyDescent="0.25">
      <c r="A28" s="178">
        <v>12</v>
      </c>
      <c r="B28" s="178" t="s">
        <v>100</v>
      </c>
      <c r="C28" s="178" t="s">
        <v>124</v>
      </c>
      <c r="D28" s="179" t="s">
        <v>126</v>
      </c>
      <c r="E28" s="180" t="s">
        <v>127</v>
      </c>
      <c r="F28" s="178" t="s">
        <v>125</v>
      </c>
      <c r="G28" s="222">
        <v>100</v>
      </c>
      <c r="H28" s="182"/>
      <c r="I28" s="182">
        <f t="shared" si="4"/>
        <v>0</v>
      </c>
      <c r="J28" s="183">
        <v>0</v>
      </c>
      <c r="K28" s="181">
        <f t="shared" si="5"/>
        <v>0</v>
      </c>
      <c r="L28" s="183">
        <v>2E-3</v>
      </c>
      <c r="M28" s="181">
        <f t="shared" si="6"/>
        <v>0.2</v>
      </c>
      <c r="N28" s="184">
        <v>21</v>
      </c>
      <c r="O28" s="185">
        <v>4</v>
      </c>
      <c r="P28" s="153" t="s">
        <v>103</v>
      </c>
      <c r="Q28" s="182">
        <f t="shared" ref="Q28:Q40" si="7">I28+((I28/100)*N28)</f>
        <v>0</v>
      </c>
    </row>
    <row r="29" spans="1:27" s="153" customFormat="1" x14ac:dyDescent="0.25">
      <c r="A29" s="178">
        <v>13</v>
      </c>
      <c r="B29" s="178" t="s">
        <v>100</v>
      </c>
      <c r="C29" s="178" t="s">
        <v>124</v>
      </c>
      <c r="D29" s="179" t="s">
        <v>128</v>
      </c>
      <c r="E29" s="180" t="s">
        <v>129</v>
      </c>
      <c r="F29" s="178" t="s">
        <v>125</v>
      </c>
      <c r="G29" s="222">
        <v>5</v>
      </c>
      <c r="H29" s="182"/>
      <c r="I29" s="182">
        <f t="shared" si="4"/>
        <v>0</v>
      </c>
      <c r="J29" s="183">
        <v>0</v>
      </c>
      <c r="K29" s="181">
        <f t="shared" si="5"/>
        <v>0</v>
      </c>
      <c r="L29" s="183">
        <v>1.0999999999999999E-2</v>
      </c>
      <c r="M29" s="181">
        <f t="shared" si="6"/>
        <v>5.4999999999999993E-2</v>
      </c>
      <c r="N29" s="184">
        <v>21</v>
      </c>
      <c r="O29" s="185">
        <v>4</v>
      </c>
      <c r="P29" s="153" t="s">
        <v>103</v>
      </c>
      <c r="Q29" s="182">
        <f t="shared" si="7"/>
        <v>0</v>
      </c>
    </row>
    <row r="30" spans="1:27" s="153" customFormat="1" x14ac:dyDescent="0.25">
      <c r="A30" s="178">
        <v>14</v>
      </c>
      <c r="B30" s="178" t="s">
        <v>100</v>
      </c>
      <c r="C30" s="178" t="s">
        <v>124</v>
      </c>
      <c r="D30" s="179" t="s">
        <v>130</v>
      </c>
      <c r="E30" s="180" t="s">
        <v>131</v>
      </c>
      <c r="F30" s="178" t="s">
        <v>125</v>
      </c>
      <c r="G30" s="222">
        <v>100</v>
      </c>
      <c r="H30" s="182"/>
      <c r="I30" s="182">
        <f t="shared" ref="I30:I32" si="8">ROUND(G30*H30,2)</f>
        <v>0</v>
      </c>
      <c r="J30" s="183">
        <v>0</v>
      </c>
      <c r="K30" s="181">
        <f t="shared" ref="K30:K32" si="9">G30*J30</f>
        <v>0</v>
      </c>
      <c r="L30" s="183">
        <v>2E-3</v>
      </c>
      <c r="M30" s="181">
        <f t="shared" ref="M30:M32" si="10">G30*L30</f>
        <v>0.2</v>
      </c>
      <c r="N30" s="184">
        <v>21</v>
      </c>
      <c r="O30" s="185">
        <v>4</v>
      </c>
      <c r="P30" s="153" t="s">
        <v>103</v>
      </c>
      <c r="Q30" s="182">
        <f t="shared" si="7"/>
        <v>0</v>
      </c>
    </row>
    <row r="31" spans="1:27" s="153" customFormat="1" x14ac:dyDescent="0.25">
      <c r="A31" s="178">
        <v>15</v>
      </c>
      <c r="B31" s="178" t="s">
        <v>100</v>
      </c>
      <c r="C31" s="178" t="s">
        <v>124</v>
      </c>
      <c r="D31" s="179" t="s">
        <v>132</v>
      </c>
      <c r="E31" s="180" t="s">
        <v>133</v>
      </c>
      <c r="F31" s="178" t="s">
        <v>125</v>
      </c>
      <c r="G31" s="222">
        <v>2</v>
      </c>
      <c r="H31" s="182"/>
      <c r="I31" s="182">
        <f t="shared" si="8"/>
        <v>0</v>
      </c>
      <c r="J31" s="183">
        <v>2.0000000000000002E-5</v>
      </c>
      <c r="K31" s="181">
        <f t="shared" si="9"/>
        <v>4.0000000000000003E-5</v>
      </c>
      <c r="L31" s="183">
        <v>1E-3</v>
      </c>
      <c r="M31" s="181">
        <f t="shared" si="10"/>
        <v>2E-3</v>
      </c>
      <c r="N31" s="184">
        <v>21</v>
      </c>
      <c r="O31" s="185">
        <v>4</v>
      </c>
      <c r="P31" s="153" t="s">
        <v>103</v>
      </c>
      <c r="Q31" s="182">
        <f t="shared" si="7"/>
        <v>0</v>
      </c>
    </row>
    <row r="32" spans="1:27" s="153" customFormat="1" x14ac:dyDescent="0.25">
      <c r="A32" s="178">
        <v>16</v>
      </c>
      <c r="B32" s="178" t="s">
        <v>100</v>
      </c>
      <c r="C32" s="178" t="s">
        <v>124</v>
      </c>
      <c r="D32" s="179" t="s">
        <v>134</v>
      </c>
      <c r="E32" s="180" t="s">
        <v>135</v>
      </c>
      <c r="F32" s="178" t="s">
        <v>125</v>
      </c>
      <c r="G32" s="222">
        <v>50</v>
      </c>
      <c r="H32" s="182"/>
      <c r="I32" s="182">
        <f t="shared" si="8"/>
        <v>0</v>
      </c>
      <c r="J32" s="183">
        <v>0</v>
      </c>
      <c r="K32" s="181">
        <f t="shared" si="9"/>
        <v>0</v>
      </c>
      <c r="L32" s="183">
        <v>0</v>
      </c>
      <c r="M32" s="181">
        <f t="shared" si="10"/>
        <v>0</v>
      </c>
      <c r="N32" s="184">
        <v>21</v>
      </c>
      <c r="O32" s="185">
        <v>4</v>
      </c>
      <c r="P32" s="153" t="s">
        <v>103</v>
      </c>
      <c r="Q32" s="182">
        <f t="shared" si="7"/>
        <v>0</v>
      </c>
    </row>
    <row r="33" spans="1:24" s="173" customFormat="1" x14ac:dyDescent="0.25">
      <c r="B33" s="174" t="s">
        <v>53</v>
      </c>
      <c r="D33" s="175">
        <v>997</v>
      </c>
      <c r="E33" s="175" t="s">
        <v>78</v>
      </c>
      <c r="H33" s="182"/>
      <c r="I33" s="176">
        <f>SUM(I34:I38)</f>
        <v>0</v>
      </c>
      <c r="K33" s="177">
        <f>SUM(K34:K38)</f>
        <v>0</v>
      </c>
      <c r="M33" s="177">
        <f>SUM(M34:M38)</f>
        <v>0</v>
      </c>
      <c r="P33" s="173" t="s">
        <v>99</v>
      </c>
      <c r="Q33" s="182"/>
      <c r="X33" s="187"/>
    </row>
    <row r="34" spans="1:24" s="153" customFormat="1" x14ac:dyDescent="0.25">
      <c r="A34" s="178">
        <v>17</v>
      </c>
      <c r="B34" s="178" t="s">
        <v>100</v>
      </c>
      <c r="C34" s="178" t="s">
        <v>124</v>
      </c>
      <c r="D34" s="179" t="s">
        <v>137</v>
      </c>
      <c r="E34" s="180" t="s">
        <v>211</v>
      </c>
      <c r="F34" s="178" t="s">
        <v>136</v>
      </c>
      <c r="G34" s="181">
        <v>0.45700000000000002</v>
      </c>
      <c r="H34" s="182"/>
      <c r="I34" s="182">
        <f t="shared" ref="I34:I38" si="11">ROUND(G34*H34,2)</f>
        <v>0</v>
      </c>
      <c r="J34" s="183">
        <v>0</v>
      </c>
      <c r="K34" s="181">
        <f t="shared" ref="K34:K35" si="12">G34*J34</f>
        <v>0</v>
      </c>
      <c r="L34" s="183">
        <v>0</v>
      </c>
      <c r="M34" s="181">
        <f t="shared" ref="M34:M35" si="13">G34*L34</f>
        <v>0</v>
      </c>
      <c r="N34" s="184">
        <v>21</v>
      </c>
      <c r="O34" s="185">
        <v>4</v>
      </c>
      <c r="P34" s="153" t="s">
        <v>103</v>
      </c>
      <c r="Q34" s="182">
        <f t="shared" si="7"/>
        <v>0</v>
      </c>
    </row>
    <row r="35" spans="1:24" s="153" customFormat="1" x14ac:dyDescent="0.25">
      <c r="A35" s="178">
        <v>18</v>
      </c>
      <c r="B35" s="178" t="s">
        <v>100</v>
      </c>
      <c r="C35" s="178" t="s">
        <v>138</v>
      </c>
      <c r="D35" s="179" t="s">
        <v>139</v>
      </c>
      <c r="E35" s="180" t="s">
        <v>140</v>
      </c>
      <c r="F35" s="178" t="s">
        <v>136</v>
      </c>
      <c r="G35" s="181">
        <f>G34</f>
        <v>0.45700000000000002</v>
      </c>
      <c r="H35" s="182"/>
      <c r="I35" s="182">
        <f t="shared" si="11"/>
        <v>0</v>
      </c>
      <c r="J35" s="183">
        <v>0</v>
      </c>
      <c r="K35" s="181">
        <f t="shared" si="12"/>
        <v>0</v>
      </c>
      <c r="L35" s="183">
        <v>0</v>
      </c>
      <c r="M35" s="181">
        <f t="shared" si="13"/>
        <v>0</v>
      </c>
      <c r="N35" s="184">
        <v>21</v>
      </c>
      <c r="O35" s="185">
        <v>4</v>
      </c>
      <c r="P35" s="153" t="s">
        <v>103</v>
      </c>
      <c r="Q35" s="182">
        <f t="shared" si="7"/>
        <v>0</v>
      </c>
    </row>
    <row r="36" spans="1:24" s="190" customFormat="1" x14ac:dyDescent="0.25">
      <c r="A36" s="178">
        <v>19</v>
      </c>
      <c r="B36" s="178" t="s">
        <v>100</v>
      </c>
      <c r="C36" s="178" t="s">
        <v>124</v>
      </c>
      <c r="D36" s="179" t="s">
        <v>212</v>
      </c>
      <c r="E36" s="180" t="s">
        <v>213</v>
      </c>
      <c r="F36" s="178" t="s">
        <v>136</v>
      </c>
      <c r="G36" s="181">
        <f>G34</f>
        <v>0.45700000000000002</v>
      </c>
      <c r="H36" s="182"/>
      <c r="I36" s="182">
        <f t="shared" si="11"/>
        <v>0</v>
      </c>
      <c r="J36" s="188"/>
      <c r="K36" s="189"/>
      <c r="L36" s="188"/>
      <c r="M36" s="189"/>
      <c r="N36" s="184">
        <v>21</v>
      </c>
      <c r="O36" s="185">
        <v>4</v>
      </c>
      <c r="P36" s="153" t="s">
        <v>103</v>
      </c>
      <c r="Q36" s="182">
        <f t="shared" si="7"/>
        <v>0</v>
      </c>
    </row>
    <row r="37" spans="1:24" s="190" customFormat="1" x14ac:dyDescent="0.25">
      <c r="A37" s="178">
        <v>20</v>
      </c>
      <c r="B37" s="178" t="s">
        <v>100</v>
      </c>
      <c r="C37" s="178" t="s">
        <v>124</v>
      </c>
      <c r="D37" s="179" t="s">
        <v>214</v>
      </c>
      <c r="E37" s="180" t="s">
        <v>217</v>
      </c>
      <c r="F37" s="178" t="s">
        <v>136</v>
      </c>
      <c r="G37" s="181">
        <f>G36*20</f>
        <v>9.14</v>
      </c>
      <c r="H37" s="182"/>
      <c r="I37" s="182">
        <f t="shared" si="11"/>
        <v>0</v>
      </c>
      <c r="J37" s="188"/>
      <c r="K37" s="189"/>
      <c r="L37" s="188"/>
      <c r="M37" s="189"/>
      <c r="N37" s="184">
        <v>21</v>
      </c>
      <c r="O37" s="185">
        <v>4</v>
      </c>
      <c r="P37" s="153" t="s">
        <v>103</v>
      </c>
      <c r="Q37" s="182">
        <f t="shared" si="7"/>
        <v>0</v>
      </c>
    </row>
    <row r="38" spans="1:24" s="190" customFormat="1" x14ac:dyDescent="0.25">
      <c r="A38" s="178">
        <v>21</v>
      </c>
      <c r="B38" s="178" t="s">
        <v>100</v>
      </c>
      <c r="C38" s="178" t="s">
        <v>124</v>
      </c>
      <c r="D38" s="179" t="s">
        <v>215</v>
      </c>
      <c r="E38" s="180" t="s">
        <v>216</v>
      </c>
      <c r="F38" s="178" t="s">
        <v>136</v>
      </c>
      <c r="G38" s="181">
        <f>G34</f>
        <v>0.45700000000000002</v>
      </c>
      <c r="H38" s="221"/>
      <c r="I38" s="182">
        <f t="shared" si="11"/>
        <v>0</v>
      </c>
      <c r="J38" s="188"/>
      <c r="K38" s="189"/>
      <c r="L38" s="188"/>
      <c r="M38" s="189"/>
      <c r="N38" s="184">
        <v>21</v>
      </c>
      <c r="O38" s="185">
        <v>4</v>
      </c>
      <c r="P38" s="153" t="s">
        <v>103</v>
      </c>
      <c r="Q38" s="182">
        <f t="shared" si="7"/>
        <v>0</v>
      </c>
    </row>
    <row r="39" spans="1:24" s="173" customFormat="1" x14ac:dyDescent="0.25">
      <c r="B39" s="174" t="s">
        <v>53</v>
      </c>
      <c r="D39" s="175">
        <v>998</v>
      </c>
      <c r="E39" s="175" t="s">
        <v>79</v>
      </c>
      <c r="H39" s="186"/>
      <c r="I39" s="176">
        <f>SUM(I40:I40)</f>
        <v>0</v>
      </c>
      <c r="K39" s="177">
        <f>SUM(K40:K40)</f>
        <v>0</v>
      </c>
      <c r="M39" s="177">
        <f>SUM(M40:M40)</f>
        <v>0</v>
      </c>
      <c r="P39" s="173" t="s">
        <v>99</v>
      </c>
      <c r="Q39" s="182"/>
    </row>
    <row r="40" spans="1:24" s="153" customFormat="1" x14ac:dyDescent="0.25">
      <c r="A40" s="178">
        <v>22</v>
      </c>
      <c r="B40" s="178" t="s">
        <v>100</v>
      </c>
      <c r="C40" s="178" t="s">
        <v>105</v>
      </c>
      <c r="D40" s="179" t="s">
        <v>141</v>
      </c>
      <c r="E40" s="180" t="s">
        <v>142</v>
      </c>
      <c r="F40" s="178" t="s">
        <v>136</v>
      </c>
      <c r="G40" s="181">
        <v>2</v>
      </c>
      <c r="H40" s="182"/>
      <c r="I40" s="182">
        <f>ROUND(G40*H40,2)</f>
        <v>0</v>
      </c>
      <c r="J40" s="183">
        <v>0</v>
      </c>
      <c r="K40" s="181">
        <f t="shared" ref="K40" si="14">G40*J40</f>
        <v>0</v>
      </c>
      <c r="L40" s="183">
        <v>0</v>
      </c>
      <c r="M40" s="181">
        <f t="shared" ref="M40" si="15">G40*L40</f>
        <v>0</v>
      </c>
      <c r="N40" s="184">
        <v>21</v>
      </c>
      <c r="O40" s="185">
        <v>4</v>
      </c>
      <c r="P40" s="153" t="s">
        <v>103</v>
      </c>
      <c r="Q40" s="182">
        <f t="shared" si="7"/>
        <v>0</v>
      </c>
    </row>
    <row r="41" spans="1:24" s="172" customFormat="1" x14ac:dyDescent="0.25">
      <c r="B41" s="191" t="s">
        <v>53</v>
      </c>
      <c r="D41" s="192" t="s">
        <v>44</v>
      </c>
      <c r="E41" s="192" t="s">
        <v>80</v>
      </c>
      <c r="H41" s="186"/>
      <c r="I41" s="193">
        <f>I42+I58</f>
        <v>0</v>
      </c>
      <c r="K41" s="194" t="e">
        <f>#REF!+#REF!+#REF!+K42+#REF!+K58</f>
        <v>#REF!</v>
      </c>
      <c r="M41" s="194" t="e">
        <f>#REF!+#REF!+#REF!+M42+#REF!+M58</f>
        <v>#REF!</v>
      </c>
      <c r="P41" s="172" t="s">
        <v>98</v>
      </c>
      <c r="Q41" s="182"/>
    </row>
    <row r="42" spans="1:24" s="173" customFormat="1" x14ac:dyDescent="0.25">
      <c r="B42" s="174" t="s">
        <v>53</v>
      </c>
      <c r="D42" s="175">
        <v>776</v>
      </c>
      <c r="E42" s="175" t="s">
        <v>82</v>
      </c>
      <c r="H42" s="186"/>
      <c r="I42" s="176">
        <f>SUM(I43:I57)</f>
        <v>0</v>
      </c>
      <c r="K42" s="177">
        <f>SUM(K43:K57)</f>
        <v>0.85158</v>
      </c>
      <c r="M42" s="177">
        <f>SUM(M43:M57)</f>
        <v>0.14400000000000002</v>
      </c>
      <c r="P42" s="173" t="s">
        <v>99</v>
      </c>
      <c r="Q42" s="182"/>
    </row>
    <row r="43" spans="1:24" s="153" customFormat="1" x14ac:dyDescent="0.25">
      <c r="A43" s="178">
        <v>23</v>
      </c>
      <c r="B43" s="178" t="s">
        <v>100</v>
      </c>
      <c r="C43" s="178" t="s">
        <v>81</v>
      </c>
      <c r="D43" s="179" t="s">
        <v>145</v>
      </c>
      <c r="E43" s="180" t="s">
        <v>146</v>
      </c>
      <c r="F43" s="178" t="s">
        <v>102</v>
      </c>
      <c r="G43" s="181">
        <f>G19</f>
        <v>54</v>
      </c>
      <c r="H43" s="182"/>
      <c r="I43" s="182">
        <f t="shared" ref="I43:I57" si="16">ROUND(G43*H43,2)</f>
        <v>0</v>
      </c>
      <c r="J43" s="183">
        <v>0</v>
      </c>
      <c r="K43" s="181">
        <f t="shared" ref="K43:K57" si="17">G43*J43</f>
        <v>0</v>
      </c>
      <c r="L43" s="183">
        <v>0</v>
      </c>
      <c r="M43" s="181">
        <f t="shared" ref="M43:M57" si="18">G43*L43</f>
        <v>0</v>
      </c>
      <c r="N43" s="184">
        <v>21</v>
      </c>
      <c r="O43" s="185">
        <v>16</v>
      </c>
      <c r="P43" s="153" t="s">
        <v>103</v>
      </c>
      <c r="Q43" s="182">
        <f t="shared" ref="Q43:Q47" si="19">I43+((I43/100)*N43)</f>
        <v>0</v>
      </c>
    </row>
    <row r="44" spans="1:24" s="153" customFormat="1" x14ac:dyDescent="0.25">
      <c r="A44" s="178">
        <v>24</v>
      </c>
      <c r="B44" s="178" t="s">
        <v>100</v>
      </c>
      <c r="C44" s="178" t="s">
        <v>81</v>
      </c>
      <c r="D44" s="179" t="s">
        <v>147</v>
      </c>
      <c r="E44" s="180" t="s">
        <v>148</v>
      </c>
      <c r="F44" s="178" t="s">
        <v>102</v>
      </c>
      <c r="G44" s="181">
        <f>G19</f>
        <v>54</v>
      </c>
      <c r="H44" s="182"/>
      <c r="I44" s="182">
        <f t="shared" si="16"/>
        <v>0</v>
      </c>
      <c r="J44" s="183">
        <v>0</v>
      </c>
      <c r="K44" s="181">
        <f t="shared" si="17"/>
        <v>0</v>
      </c>
      <c r="L44" s="183">
        <v>0</v>
      </c>
      <c r="M44" s="181">
        <f t="shared" si="18"/>
        <v>0</v>
      </c>
      <c r="N44" s="184">
        <v>21</v>
      </c>
      <c r="O44" s="185">
        <v>16</v>
      </c>
      <c r="P44" s="153" t="s">
        <v>103</v>
      </c>
      <c r="Q44" s="182">
        <f t="shared" si="19"/>
        <v>0</v>
      </c>
    </row>
    <row r="45" spans="1:24" s="153" customFormat="1" x14ac:dyDescent="0.25">
      <c r="A45" s="178">
        <v>25</v>
      </c>
      <c r="B45" s="178" t="s">
        <v>100</v>
      </c>
      <c r="C45" s="178" t="s">
        <v>81</v>
      </c>
      <c r="D45" s="179" t="s">
        <v>149</v>
      </c>
      <c r="E45" s="180" t="s">
        <v>150</v>
      </c>
      <c r="F45" s="178" t="s">
        <v>102</v>
      </c>
      <c r="G45" s="181">
        <f>G19</f>
        <v>54</v>
      </c>
      <c r="H45" s="182"/>
      <c r="I45" s="182">
        <f t="shared" si="16"/>
        <v>0</v>
      </c>
      <c r="J45" s="183">
        <v>0</v>
      </c>
      <c r="K45" s="181">
        <f t="shared" si="17"/>
        <v>0</v>
      </c>
      <c r="L45" s="183">
        <v>0</v>
      </c>
      <c r="M45" s="181">
        <f t="shared" si="18"/>
        <v>0</v>
      </c>
      <c r="N45" s="184">
        <v>21</v>
      </c>
      <c r="O45" s="185">
        <v>16</v>
      </c>
      <c r="P45" s="153" t="s">
        <v>103</v>
      </c>
      <c r="Q45" s="182">
        <f t="shared" si="19"/>
        <v>0</v>
      </c>
    </row>
    <row r="46" spans="1:24" s="153" customFormat="1" x14ac:dyDescent="0.25">
      <c r="A46" s="178">
        <v>26</v>
      </c>
      <c r="B46" s="178" t="s">
        <v>100</v>
      </c>
      <c r="C46" s="178" t="s">
        <v>81</v>
      </c>
      <c r="D46" s="179" t="s">
        <v>151</v>
      </c>
      <c r="E46" s="180" t="s">
        <v>152</v>
      </c>
      <c r="F46" s="178" t="s">
        <v>102</v>
      </c>
      <c r="G46" s="181">
        <f>G19</f>
        <v>54</v>
      </c>
      <c r="H46" s="182"/>
      <c r="I46" s="182">
        <f t="shared" si="16"/>
        <v>0</v>
      </c>
      <c r="J46" s="183">
        <v>5.0000000000000001E-4</v>
      </c>
      <c r="K46" s="181">
        <f t="shared" si="17"/>
        <v>2.7E-2</v>
      </c>
      <c r="L46" s="183">
        <v>0</v>
      </c>
      <c r="M46" s="181">
        <f t="shared" si="18"/>
        <v>0</v>
      </c>
      <c r="N46" s="184">
        <v>21</v>
      </c>
      <c r="O46" s="185">
        <v>16</v>
      </c>
      <c r="P46" s="153" t="s">
        <v>103</v>
      </c>
      <c r="Q46" s="182">
        <f t="shared" si="19"/>
        <v>0</v>
      </c>
    </row>
    <row r="47" spans="1:24" s="153" customFormat="1" x14ac:dyDescent="0.25">
      <c r="A47" s="178">
        <v>27</v>
      </c>
      <c r="B47" s="178" t="s">
        <v>100</v>
      </c>
      <c r="C47" s="178" t="s">
        <v>81</v>
      </c>
      <c r="D47" s="179" t="s">
        <v>153</v>
      </c>
      <c r="E47" s="180" t="s">
        <v>154</v>
      </c>
      <c r="F47" s="178" t="s">
        <v>102</v>
      </c>
      <c r="G47" s="181">
        <f>G19</f>
        <v>54</v>
      </c>
      <c r="H47" s="182"/>
      <c r="I47" s="182">
        <f t="shared" si="16"/>
        <v>0</v>
      </c>
      <c r="J47" s="183">
        <v>1.2E-2</v>
      </c>
      <c r="K47" s="181">
        <f t="shared" si="17"/>
        <v>0.64800000000000002</v>
      </c>
      <c r="L47" s="183">
        <v>0</v>
      </c>
      <c r="M47" s="181">
        <f t="shared" si="18"/>
        <v>0</v>
      </c>
      <c r="N47" s="184">
        <v>21</v>
      </c>
      <c r="O47" s="185">
        <v>16</v>
      </c>
      <c r="P47" s="153" t="s">
        <v>103</v>
      </c>
      <c r="Q47" s="182">
        <f t="shared" si="19"/>
        <v>0</v>
      </c>
    </row>
    <row r="48" spans="1:24" s="153" customFormat="1" x14ac:dyDescent="0.25">
      <c r="A48" s="178">
        <v>28</v>
      </c>
      <c r="B48" s="178" t="s">
        <v>100</v>
      </c>
      <c r="C48" s="178" t="s">
        <v>81</v>
      </c>
      <c r="D48" s="179" t="s">
        <v>155</v>
      </c>
      <c r="E48" s="180" t="s">
        <v>156</v>
      </c>
      <c r="F48" s="178" t="s">
        <v>102</v>
      </c>
      <c r="G48" s="181">
        <f>G19</f>
        <v>54</v>
      </c>
      <c r="H48" s="182"/>
      <c r="I48" s="182">
        <f t="shared" si="16"/>
        <v>0</v>
      </c>
      <c r="J48" s="183">
        <v>0</v>
      </c>
      <c r="K48" s="181">
        <f t="shared" si="17"/>
        <v>0</v>
      </c>
      <c r="L48" s="183">
        <v>2.5000000000000001E-3</v>
      </c>
      <c r="M48" s="181">
        <f t="shared" si="18"/>
        <v>0.13500000000000001</v>
      </c>
      <c r="N48" s="184">
        <v>21</v>
      </c>
      <c r="O48" s="185">
        <v>16</v>
      </c>
      <c r="P48" s="153" t="s">
        <v>103</v>
      </c>
      <c r="Q48" s="182">
        <f t="shared" ref="Q48:Q57" si="20">I48+((I48/100)*N48)</f>
        <v>0</v>
      </c>
    </row>
    <row r="49" spans="1:17" s="153" customFormat="1" x14ac:dyDescent="0.25">
      <c r="A49" s="178">
        <v>29</v>
      </c>
      <c r="B49" s="178" t="s">
        <v>100</v>
      </c>
      <c r="C49" s="178" t="s">
        <v>81</v>
      </c>
      <c r="D49" s="179" t="s">
        <v>157</v>
      </c>
      <c r="E49" s="180" t="s">
        <v>158</v>
      </c>
      <c r="F49" s="178" t="s">
        <v>102</v>
      </c>
      <c r="G49" s="181">
        <f>G19</f>
        <v>54</v>
      </c>
      <c r="H49" s="182"/>
      <c r="I49" s="182">
        <f t="shared" si="16"/>
        <v>0</v>
      </c>
      <c r="J49" s="183">
        <v>2.9999999999999997E-4</v>
      </c>
      <c r="K49" s="181">
        <f t="shared" si="17"/>
        <v>1.6199999999999999E-2</v>
      </c>
      <c r="L49" s="183">
        <v>0</v>
      </c>
      <c r="M49" s="181">
        <f t="shared" si="18"/>
        <v>0</v>
      </c>
      <c r="N49" s="184">
        <v>21</v>
      </c>
      <c r="O49" s="185">
        <v>16</v>
      </c>
      <c r="P49" s="153" t="s">
        <v>103</v>
      </c>
      <c r="Q49" s="182">
        <f t="shared" si="20"/>
        <v>0</v>
      </c>
    </row>
    <row r="50" spans="1:17" s="196" customFormat="1" ht="26.4" x14ac:dyDescent="0.25">
      <c r="A50" s="178">
        <v>30</v>
      </c>
      <c r="B50" s="178" t="s">
        <v>143</v>
      </c>
      <c r="C50" s="178" t="s">
        <v>144</v>
      </c>
      <c r="D50" s="179" t="s">
        <v>284</v>
      </c>
      <c r="E50" s="180" t="s">
        <v>308</v>
      </c>
      <c r="F50" s="178" t="s">
        <v>102</v>
      </c>
      <c r="G50" s="181">
        <f>G19</f>
        <v>54</v>
      </c>
      <c r="H50" s="182"/>
      <c r="I50" s="182">
        <f t="shared" si="16"/>
        <v>0</v>
      </c>
      <c r="J50" s="183">
        <v>2.8700000000000002E-3</v>
      </c>
      <c r="K50" s="181">
        <f t="shared" si="17"/>
        <v>0.15498000000000001</v>
      </c>
      <c r="L50" s="183">
        <v>0</v>
      </c>
      <c r="M50" s="181">
        <f t="shared" si="18"/>
        <v>0</v>
      </c>
      <c r="N50" s="184">
        <v>21</v>
      </c>
      <c r="O50" s="195">
        <v>32</v>
      </c>
      <c r="P50" s="196" t="s">
        <v>103</v>
      </c>
      <c r="Q50" s="182">
        <f t="shared" si="20"/>
        <v>0</v>
      </c>
    </row>
    <row r="51" spans="1:17" s="153" customFormat="1" x14ac:dyDescent="0.25">
      <c r="A51" s="178">
        <v>31</v>
      </c>
      <c r="B51" s="178" t="s">
        <v>100</v>
      </c>
      <c r="C51" s="178" t="s">
        <v>81</v>
      </c>
      <c r="D51" s="179" t="s">
        <v>159</v>
      </c>
      <c r="E51" s="180" t="s">
        <v>160</v>
      </c>
      <c r="F51" s="178" t="s">
        <v>125</v>
      </c>
      <c r="G51" s="181">
        <v>20</v>
      </c>
      <c r="H51" s="182"/>
      <c r="I51" s="182">
        <f t="shared" si="16"/>
        <v>0</v>
      </c>
      <c r="J51" s="183">
        <v>0</v>
      </c>
      <c r="K51" s="181">
        <f t="shared" si="17"/>
        <v>0</v>
      </c>
      <c r="L51" s="183">
        <v>0</v>
      </c>
      <c r="M51" s="181">
        <f t="shared" si="18"/>
        <v>0</v>
      </c>
      <c r="N51" s="184">
        <v>21</v>
      </c>
      <c r="O51" s="185">
        <v>16</v>
      </c>
      <c r="P51" s="153" t="s">
        <v>103</v>
      </c>
      <c r="Q51" s="182">
        <f t="shared" si="20"/>
        <v>0</v>
      </c>
    </row>
    <row r="52" spans="1:17" s="153" customFormat="1" x14ac:dyDescent="0.25">
      <c r="A52" s="178">
        <v>32</v>
      </c>
      <c r="B52" s="178" t="s">
        <v>100</v>
      </c>
      <c r="C52" s="178" t="s">
        <v>81</v>
      </c>
      <c r="D52" s="179" t="s">
        <v>161</v>
      </c>
      <c r="E52" s="180" t="s">
        <v>162</v>
      </c>
      <c r="F52" s="178" t="s">
        <v>125</v>
      </c>
      <c r="G52" s="181">
        <v>30</v>
      </c>
      <c r="H52" s="182"/>
      <c r="I52" s="182">
        <f t="shared" si="16"/>
        <v>0</v>
      </c>
      <c r="J52" s="183">
        <v>0</v>
      </c>
      <c r="K52" s="181">
        <f t="shared" si="17"/>
        <v>0</v>
      </c>
      <c r="L52" s="183">
        <v>2.9999999999999997E-4</v>
      </c>
      <c r="M52" s="181">
        <f t="shared" si="18"/>
        <v>8.9999999999999993E-3</v>
      </c>
      <c r="N52" s="184">
        <v>21</v>
      </c>
      <c r="O52" s="185">
        <v>16</v>
      </c>
      <c r="P52" s="153" t="s">
        <v>103</v>
      </c>
      <c r="Q52" s="182">
        <f t="shared" si="20"/>
        <v>0</v>
      </c>
    </row>
    <row r="53" spans="1:17" s="196" customFormat="1" x14ac:dyDescent="0.25">
      <c r="A53" s="178">
        <v>33</v>
      </c>
      <c r="B53" s="178" t="s">
        <v>143</v>
      </c>
      <c r="C53" s="178" t="s">
        <v>144</v>
      </c>
      <c r="D53" s="179" t="s">
        <v>285</v>
      </c>
      <c r="E53" s="180" t="s">
        <v>286</v>
      </c>
      <c r="F53" s="178" t="s">
        <v>125</v>
      </c>
      <c r="G53" s="181">
        <f>G52</f>
        <v>30</v>
      </c>
      <c r="H53" s="182"/>
      <c r="I53" s="182">
        <f t="shared" si="16"/>
        <v>0</v>
      </c>
      <c r="J53" s="183">
        <v>1.4999999999999999E-4</v>
      </c>
      <c r="K53" s="181">
        <f t="shared" si="17"/>
        <v>4.4999999999999997E-3</v>
      </c>
      <c r="L53" s="183">
        <v>0</v>
      </c>
      <c r="M53" s="181">
        <f t="shared" si="18"/>
        <v>0</v>
      </c>
      <c r="N53" s="184">
        <v>21</v>
      </c>
      <c r="O53" s="195">
        <v>32</v>
      </c>
      <c r="P53" s="196" t="s">
        <v>103</v>
      </c>
      <c r="Q53" s="182">
        <f t="shared" si="20"/>
        <v>0</v>
      </c>
    </row>
    <row r="54" spans="1:17" s="153" customFormat="1" x14ac:dyDescent="0.25">
      <c r="A54" s="178">
        <v>34</v>
      </c>
      <c r="B54" s="178" t="s">
        <v>100</v>
      </c>
      <c r="C54" s="178" t="s">
        <v>81</v>
      </c>
      <c r="D54" s="179" t="s">
        <v>163</v>
      </c>
      <c r="E54" s="180" t="s">
        <v>287</v>
      </c>
      <c r="F54" s="178" t="s">
        <v>125</v>
      </c>
      <c r="G54" s="181">
        <f>G52</f>
        <v>30</v>
      </c>
      <c r="H54" s="182"/>
      <c r="I54" s="182">
        <f t="shared" si="16"/>
        <v>0</v>
      </c>
      <c r="J54" s="183">
        <v>3.0000000000000001E-5</v>
      </c>
      <c r="K54" s="181">
        <f t="shared" si="17"/>
        <v>8.9999999999999998E-4</v>
      </c>
      <c r="L54" s="183">
        <v>0</v>
      </c>
      <c r="M54" s="181">
        <f t="shared" si="18"/>
        <v>0</v>
      </c>
      <c r="N54" s="184">
        <v>21</v>
      </c>
      <c r="O54" s="185">
        <v>16</v>
      </c>
      <c r="P54" s="153" t="s">
        <v>103</v>
      </c>
      <c r="Q54" s="182">
        <f t="shared" si="20"/>
        <v>0</v>
      </c>
    </row>
    <row r="55" spans="1:17" s="153" customFormat="1" x14ac:dyDescent="0.25">
      <c r="A55" s="178">
        <v>35</v>
      </c>
      <c r="B55" s="178" t="s">
        <v>100</v>
      </c>
      <c r="C55" s="178" t="s">
        <v>81</v>
      </c>
      <c r="D55" s="179" t="s">
        <v>164</v>
      </c>
      <c r="E55" s="180" t="s">
        <v>165</v>
      </c>
      <c r="F55" s="178" t="s">
        <v>102</v>
      </c>
      <c r="G55" s="181">
        <f>G50</f>
        <v>54</v>
      </c>
      <c r="H55" s="182"/>
      <c r="I55" s="182">
        <f t="shared" si="16"/>
        <v>0</v>
      </c>
      <c r="J55" s="183">
        <v>0</v>
      </c>
      <c r="K55" s="181">
        <f t="shared" si="17"/>
        <v>0</v>
      </c>
      <c r="L55" s="183">
        <v>0</v>
      </c>
      <c r="M55" s="181">
        <f t="shared" si="18"/>
        <v>0</v>
      </c>
      <c r="N55" s="184">
        <v>21</v>
      </c>
      <c r="O55" s="185">
        <v>16</v>
      </c>
      <c r="P55" s="153" t="s">
        <v>103</v>
      </c>
      <c r="Q55" s="182">
        <f t="shared" si="20"/>
        <v>0</v>
      </c>
    </row>
    <row r="56" spans="1:17" s="153" customFormat="1" x14ac:dyDescent="0.25">
      <c r="A56" s="178">
        <v>36</v>
      </c>
      <c r="B56" s="178" t="s">
        <v>100</v>
      </c>
      <c r="C56" s="178" t="s">
        <v>81</v>
      </c>
      <c r="D56" s="179" t="s">
        <v>166</v>
      </c>
      <c r="E56" s="180" t="s">
        <v>167</v>
      </c>
      <c r="F56" s="178" t="s">
        <v>102</v>
      </c>
      <c r="G56" s="181">
        <f>G50</f>
        <v>54</v>
      </c>
      <c r="H56" s="182"/>
      <c r="I56" s="182">
        <f t="shared" si="16"/>
        <v>0</v>
      </c>
      <c r="J56" s="183">
        <v>0</v>
      </c>
      <c r="K56" s="181">
        <f t="shared" si="17"/>
        <v>0</v>
      </c>
      <c r="L56" s="183">
        <v>0</v>
      </c>
      <c r="M56" s="181">
        <f t="shared" si="18"/>
        <v>0</v>
      </c>
      <c r="N56" s="184">
        <v>21</v>
      </c>
      <c r="O56" s="185">
        <v>16</v>
      </c>
      <c r="P56" s="153" t="s">
        <v>103</v>
      </c>
      <c r="Q56" s="182">
        <f t="shared" si="20"/>
        <v>0</v>
      </c>
    </row>
    <row r="57" spans="1:17" s="153" customFormat="1" x14ac:dyDescent="0.25">
      <c r="A57" s="178">
        <v>37</v>
      </c>
      <c r="B57" s="178" t="s">
        <v>100</v>
      </c>
      <c r="C57" s="178" t="s">
        <v>81</v>
      </c>
      <c r="D57" s="179" t="s">
        <v>168</v>
      </c>
      <c r="E57" s="180" t="s">
        <v>169</v>
      </c>
      <c r="F57" s="178" t="s">
        <v>42</v>
      </c>
      <c r="G57" s="181">
        <v>100</v>
      </c>
      <c r="H57" s="182"/>
      <c r="I57" s="182">
        <f t="shared" si="16"/>
        <v>0</v>
      </c>
      <c r="J57" s="183">
        <v>0</v>
      </c>
      <c r="K57" s="181">
        <f t="shared" si="17"/>
        <v>0</v>
      </c>
      <c r="L57" s="183">
        <v>0</v>
      </c>
      <c r="M57" s="181">
        <f t="shared" si="18"/>
        <v>0</v>
      </c>
      <c r="N57" s="184">
        <v>21</v>
      </c>
      <c r="O57" s="185">
        <v>16</v>
      </c>
      <c r="P57" s="153" t="s">
        <v>103</v>
      </c>
      <c r="Q57" s="182">
        <f t="shared" si="20"/>
        <v>0</v>
      </c>
    </row>
    <row r="58" spans="1:17" s="173" customFormat="1" x14ac:dyDescent="0.25">
      <c r="B58" s="174" t="s">
        <v>53</v>
      </c>
      <c r="D58" s="175">
        <v>784</v>
      </c>
      <c r="E58" s="197" t="s">
        <v>84</v>
      </c>
      <c r="H58" s="186"/>
      <c r="I58" s="176">
        <f>SUM(I59:I66)</f>
        <v>0</v>
      </c>
      <c r="K58" s="177">
        <f>SUM(K59:K66)</f>
        <v>0.45823000000000003</v>
      </c>
      <c r="M58" s="177">
        <f>SUM(M59:M66)</f>
        <v>5.2699999999999997E-2</v>
      </c>
      <c r="P58" s="173" t="s">
        <v>99</v>
      </c>
      <c r="Q58" s="182"/>
    </row>
    <row r="59" spans="1:17" s="153" customFormat="1" x14ac:dyDescent="0.25">
      <c r="A59" s="178">
        <v>38</v>
      </c>
      <c r="B59" s="178" t="s">
        <v>100</v>
      </c>
      <c r="C59" s="178" t="s">
        <v>83</v>
      </c>
      <c r="D59" s="179" t="s">
        <v>170</v>
      </c>
      <c r="E59" s="180" t="s">
        <v>171</v>
      </c>
      <c r="F59" s="178" t="s">
        <v>102</v>
      </c>
      <c r="G59" s="181">
        <v>170</v>
      </c>
      <c r="H59" s="182"/>
      <c r="I59" s="182">
        <f t="shared" ref="I59:I66" si="21">ROUND(G59*H59,2)</f>
        <v>0</v>
      </c>
      <c r="J59" s="183">
        <v>0</v>
      </c>
      <c r="K59" s="181">
        <f t="shared" ref="K59:K66" si="22">G59*J59</f>
        <v>0</v>
      </c>
      <c r="L59" s="183">
        <v>0</v>
      </c>
      <c r="M59" s="181">
        <f t="shared" ref="M59:M66" si="23">G59*L59</f>
        <v>0</v>
      </c>
      <c r="N59" s="184">
        <v>21</v>
      </c>
      <c r="O59" s="185">
        <v>16</v>
      </c>
      <c r="P59" s="153" t="s">
        <v>103</v>
      </c>
      <c r="Q59" s="182">
        <f t="shared" ref="Q59:Q66" si="24">I59+((I59/100)*N59)</f>
        <v>0</v>
      </c>
    </row>
    <row r="60" spans="1:17" s="153" customFormat="1" x14ac:dyDescent="0.25">
      <c r="A60" s="178">
        <v>39</v>
      </c>
      <c r="B60" s="178" t="s">
        <v>100</v>
      </c>
      <c r="C60" s="178" t="s">
        <v>83</v>
      </c>
      <c r="D60" s="179" t="s">
        <v>172</v>
      </c>
      <c r="E60" s="180" t="s">
        <v>325</v>
      </c>
      <c r="F60" s="178" t="s">
        <v>102</v>
      </c>
      <c r="G60" s="181">
        <f>G59</f>
        <v>170</v>
      </c>
      <c r="H60" s="182"/>
      <c r="I60" s="182">
        <f t="shared" si="21"/>
        <v>0</v>
      </c>
      <c r="J60" s="183">
        <v>1E-3</v>
      </c>
      <c r="K60" s="181">
        <f t="shared" si="22"/>
        <v>0.17</v>
      </c>
      <c r="L60" s="183">
        <v>3.1E-4</v>
      </c>
      <c r="M60" s="181">
        <f t="shared" si="23"/>
        <v>5.2699999999999997E-2</v>
      </c>
      <c r="N60" s="184">
        <v>21</v>
      </c>
      <c r="O60" s="185">
        <v>16</v>
      </c>
      <c r="P60" s="153" t="s">
        <v>103</v>
      </c>
      <c r="Q60" s="182">
        <f t="shared" si="24"/>
        <v>0</v>
      </c>
    </row>
    <row r="61" spans="1:17" s="153" customFormat="1" x14ac:dyDescent="0.25">
      <c r="A61" s="178">
        <v>40</v>
      </c>
      <c r="B61" s="178" t="s">
        <v>100</v>
      </c>
      <c r="C61" s="178" t="s">
        <v>83</v>
      </c>
      <c r="D61" s="179" t="s">
        <v>173</v>
      </c>
      <c r="E61" s="180" t="s">
        <v>174</v>
      </c>
      <c r="F61" s="178" t="s">
        <v>108</v>
      </c>
      <c r="G61" s="181">
        <f>G60</f>
        <v>170</v>
      </c>
      <c r="H61" s="182"/>
      <c r="I61" s="182">
        <f t="shared" si="21"/>
        <v>0</v>
      </c>
      <c r="J61" s="183">
        <v>1.1999999999999999E-3</v>
      </c>
      <c r="K61" s="181">
        <f t="shared" si="22"/>
        <v>0.20399999999999999</v>
      </c>
      <c r="L61" s="183">
        <v>0</v>
      </c>
      <c r="M61" s="181">
        <f t="shared" si="23"/>
        <v>0</v>
      </c>
      <c r="N61" s="184">
        <v>21</v>
      </c>
      <c r="O61" s="185">
        <v>16</v>
      </c>
      <c r="P61" s="153" t="s">
        <v>103</v>
      </c>
      <c r="Q61" s="182">
        <f t="shared" si="24"/>
        <v>0</v>
      </c>
    </row>
    <row r="62" spans="1:17" s="153" customFormat="1" x14ac:dyDescent="0.25">
      <c r="A62" s="178">
        <v>41</v>
      </c>
      <c r="B62" s="178" t="s">
        <v>100</v>
      </c>
      <c r="C62" s="178" t="s">
        <v>83</v>
      </c>
      <c r="D62" s="179" t="s">
        <v>175</v>
      </c>
      <c r="E62" s="180" t="s">
        <v>176</v>
      </c>
      <c r="F62" s="178" t="s">
        <v>102</v>
      </c>
      <c r="G62" s="181">
        <f>G59</f>
        <v>170</v>
      </c>
      <c r="H62" s="182"/>
      <c r="I62" s="182">
        <f t="shared" si="21"/>
        <v>0</v>
      </c>
      <c r="J62" s="183">
        <v>2.0000000000000001E-4</v>
      </c>
      <c r="K62" s="181">
        <f t="shared" si="22"/>
        <v>3.4000000000000002E-2</v>
      </c>
      <c r="L62" s="183">
        <v>0</v>
      </c>
      <c r="M62" s="181">
        <f t="shared" si="23"/>
        <v>0</v>
      </c>
      <c r="N62" s="184">
        <v>21</v>
      </c>
      <c r="O62" s="185">
        <v>16</v>
      </c>
      <c r="P62" s="153" t="s">
        <v>103</v>
      </c>
      <c r="Q62" s="182">
        <f t="shared" si="24"/>
        <v>0</v>
      </c>
    </row>
    <row r="63" spans="1:17" s="153" customFormat="1" x14ac:dyDescent="0.25">
      <c r="A63" s="178">
        <v>42</v>
      </c>
      <c r="B63" s="178" t="s">
        <v>100</v>
      </c>
      <c r="C63" s="178" t="s">
        <v>83</v>
      </c>
      <c r="D63" s="179" t="s">
        <v>177</v>
      </c>
      <c r="E63" s="180" t="s">
        <v>178</v>
      </c>
      <c r="F63" s="178" t="s">
        <v>102</v>
      </c>
      <c r="G63" s="181">
        <f>G23</f>
        <v>18</v>
      </c>
      <c r="H63" s="182"/>
      <c r="I63" s="182">
        <f t="shared" si="21"/>
        <v>0</v>
      </c>
      <c r="J63" s="183">
        <v>2.0000000000000002E-5</v>
      </c>
      <c r="K63" s="181">
        <f t="shared" si="22"/>
        <v>3.6000000000000002E-4</v>
      </c>
      <c r="L63" s="183">
        <v>0</v>
      </c>
      <c r="M63" s="181">
        <f t="shared" si="23"/>
        <v>0</v>
      </c>
      <c r="N63" s="184">
        <v>21</v>
      </c>
      <c r="O63" s="185">
        <v>16</v>
      </c>
      <c r="P63" s="153" t="s">
        <v>103</v>
      </c>
      <c r="Q63" s="182">
        <f t="shared" si="24"/>
        <v>0</v>
      </c>
    </row>
    <row r="64" spans="1:17" s="153" customFormat="1" x14ac:dyDescent="0.25">
      <c r="A64" s="178">
        <v>43</v>
      </c>
      <c r="B64" s="178" t="s">
        <v>100</v>
      </c>
      <c r="C64" s="178" t="s">
        <v>83</v>
      </c>
      <c r="D64" s="179" t="s">
        <v>179</v>
      </c>
      <c r="E64" s="180" t="s">
        <v>180</v>
      </c>
      <c r="F64" s="178" t="s">
        <v>102</v>
      </c>
      <c r="G64" s="181">
        <f>G24</f>
        <v>3</v>
      </c>
      <c r="H64" s="182"/>
      <c r="I64" s="182">
        <f t="shared" si="21"/>
        <v>0</v>
      </c>
      <c r="J64" s="183">
        <v>1.0000000000000001E-5</v>
      </c>
      <c r="K64" s="181">
        <f t="shared" si="22"/>
        <v>3.0000000000000004E-5</v>
      </c>
      <c r="L64" s="183">
        <v>0</v>
      </c>
      <c r="M64" s="181">
        <f t="shared" si="23"/>
        <v>0</v>
      </c>
      <c r="N64" s="184">
        <v>21</v>
      </c>
      <c r="O64" s="185">
        <v>16</v>
      </c>
      <c r="P64" s="153" t="s">
        <v>103</v>
      </c>
      <c r="Q64" s="182">
        <f t="shared" si="24"/>
        <v>0</v>
      </c>
    </row>
    <row r="65" spans="1:17" s="153" customFormat="1" x14ac:dyDescent="0.25">
      <c r="A65" s="178">
        <v>44</v>
      </c>
      <c r="B65" s="178" t="s">
        <v>100</v>
      </c>
      <c r="C65" s="178" t="s">
        <v>83</v>
      </c>
      <c r="D65" s="179" t="s">
        <v>181</v>
      </c>
      <c r="E65" s="180" t="s">
        <v>182</v>
      </c>
      <c r="F65" s="178" t="s">
        <v>102</v>
      </c>
      <c r="G65" s="181">
        <f>G50</f>
        <v>54</v>
      </c>
      <c r="H65" s="182"/>
      <c r="I65" s="182">
        <f t="shared" si="21"/>
        <v>0</v>
      </c>
      <c r="J65" s="183">
        <v>1.0000000000000001E-5</v>
      </c>
      <c r="K65" s="181">
        <f t="shared" si="22"/>
        <v>5.4000000000000001E-4</v>
      </c>
      <c r="L65" s="183">
        <v>0</v>
      </c>
      <c r="M65" s="181">
        <f t="shared" si="23"/>
        <v>0</v>
      </c>
      <c r="N65" s="184">
        <v>21</v>
      </c>
      <c r="O65" s="185">
        <v>16</v>
      </c>
      <c r="P65" s="153" t="s">
        <v>103</v>
      </c>
      <c r="Q65" s="182">
        <f t="shared" si="24"/>
        <v>0</v>
      </c>
    </row>
    <row r="66" spans="1:17" s="153" customFormat="1" x14ac:dyDescent="0.25">
      <c r="A66" s="178">
        <v>45</v>
      </c>
      <c r="B66" s="178" t="s">
        <v>100</v>
      </c>
      <c r="C66" s="178" t="s">
        <v>83</v>
      </c>
      <c r="D66" s="179" t="s">
        <v>183</v>
      </c>
      <c r="E66" s="180" t="s">
        <v>184</v>
      </c>
      <c r="F66" s="178" t="s">
        <v>102</v>
      </c>
      <c r="G66" s="181">
        <f>G60</f>
        <v>170</v>
      </c>
      <c r="H66" s="182"/>
      <c r="I66" s="182">
        <f t="shared" si="21"/>
        <v>0</v>
      </c>
      <c r="J66" s="183">
        <v>2.9E-4</v>
      </c>
      <c r="K66" s="181">
        <f t="shared" si="22"/>
        <v>4.9300000000000004E-2</v>
      </c>
      <c r="L66" s="183">
        <v>0</v>
      </c>
      <c r="M66" s="181">
        <f t="shared" si="23"/>
        <v>0</v>
      </c>
      <c r="N66" s="184">
        <v>21</v>
      </c>
      <c r="O66" s="185">
        <v>16</v>
      </c>
      <c r="P66" s="153" t="s">
        <v>103</v>
      </c>
      <c r="Q66" s="182">
        <f t="shared" si="24"/>
        <v>0</v>
      </c>
    </row>
    <row r="67" spans="1:17" s="172" customFormat="1" x14ac:dyDescent="0.25">
      <c r="B67" s="191"/>
      <c r="D67" s="192" t="s">
        <v>198</v>
      </c>
      <c r="E67" s="192" t="s">
        <v>327</v>
      </c>
      <c r="I67" s="193">
        <f>I68+I80+I118</f>
        <v>0</v>
      </c>
      <c r="K67" s="194" t="e">
        <f>K68+K75+K86+#REF!+#REF!+K137</f>
        <v>#REF!</v>
      </c>
      <c r="M67" s="194" t="e">
        <f>M68+M75+M86+#REF!+#REF!+M137</f>
        <v>#REF!</v>
      </c>
      <c r="P67" s="172" t="s">
        <v>98</v>
      </c>
      <c r="Q67" s="182"/>
    </row>
    <row r="68" spans="1:17" s="153" customFormat="1" x14ac:dyDescent="0.25">
      <c r="A68" s="178"/>
      <c r="B68" s="178"/>
      <c r="C68" s="178"/>
      <c r="D68" s="197">
        <v>742</v>
      </c>
      <c r="E68" s="197" t="s">
        <v>189</v>
      </c>
      <c r="F68" s="178"/>
      <c r="G68" s="181"/>
      <c r="H68" s="182"/>
      <c r="I68" s="198">
        <f>SUM(I69:I79)</f>
        <v>0</v>
      </c>
      <c r="J68" s="183"/>
      <c r="K68" s="181"/>
      <c r="L68" s="183"/>
      <c r="M68" s="181"/>
      <c r="N68" s="184"/>
      <c r="O68" s="185"/>
      <c r="Q68" s="182"/>
    </row>
    <row r="69" spans="1:17" s="153" customFormat="1" x14ac:dyDescent="0.25">
      <c r="A69" s="178">
        <v>46</v>
      </c>
      <c r="B69" s="178" t="s">
        <v>100</v>
      </c>
      <c r="C69" s="178">
        <v>742</v>
      </c>
      <c r="D69" s="179" t="s">
        <v>268</v>
      </c>
      <c r="E69" s="180" t="s">
        <v>269</v>
      </c>
      <c r="F69" s="178" t="s">
        <v>108</v>
      </c>
      <c r="G69" s="181">
        <v>2</v>
      </c>
      <c r="H69" s="182"/>
      <c r="I69" s="182">
        <f t="shared" ref="I69:I77" si="25">ROUND(G69*H69,2)</f>
        <v>0</v>
      </c>
      <c r="J69" s="183"/>
      <c r="K69" s="181"/>
      <c r="L69" s="183"/>
      <c r="M69" s="181"/>
      <c r="N69" s="184">
        <v>21</v>
      </c>
      <c r="O69" s="185"/>
      <c r="Q69" s="182">
        <f t="shared" ref="Q69:Q77" si="26">I69+((I69/100)*N69)</f>
        <v>0</v>
      </c>
    </row>
    <row r="70" spans="1:17" s="153" customFormat="1" x14ac:dyDescent="0.25">
      <c r="A70" s="178">
        <v>47</v>
      </c>
      <c r="B70" s="178" t="s">
        <v>143</v>
      </c>
      <c r="C70" s="178" t="s">
        <v>144</v>
      </c>
      <c r="D70" s="179" t="s">
        <v>264</v>
      </c>
      <c r="E70" s="180" t="s">
        <v>265</v>
      </c>
      <c r="F70" s="178" t="s">
        <v>108</v>
      </c>
      <c r="G70" s="181">
        <f>G69</f>
        <v>2</v>
      </c>
      <c r="H70" s="221"/>
      <c r="I70" s="182">
        <f t="shared" si="25"/>
        <v>0</v>
      </c>
      <c r="J70" s="183"/>
      <c r="K70" s="181"/>
      <c r="L70" s="183"/>
      <c r="M70" s="181"/>
      <c r="N70" s="184">
        <v>21</v>
      </c>
      <c r="O70" s="185"/>
      <c r="Q70" s="182">
        <f t="shared" si="26"/>
        <v>0</v>
      </c>
    </row>
    <row r="71" spans="1:17" s="153" customFormat="1" x14ac:dyDescent="0.25">
      <c r="A71" s="178">
        <v>48</v>
      </c>
      <c r="B71" s="178" t="s">
        <v>100</v>
      </c>
      <c r="C71" s="178">
        <v>742</v>
      </c>
      <c r="D71" s="179" t="s">
        <v>260</v>
      </c>
      <c r="E71" s="180" t="s">
        <v>261</v>
      </c>
      <c r="F71" s="178" t="s">
        <v>108</v>
      </c>
      <c r="G71" s="181">
        <v>1</v>
      </c>
      <c r="H71" s="182"/>
      <c r="I71" s="182">
        <f t="shared" si="25"/>
        <v>0</v>
      </c>
      <c r="J71" s="183"/>
      <c r="K71" s="181"/>
      <c r="L71" s="183"/>
      <c r="M71" s="181"/>
      <c r="N71" s="184">
        <v>21</v>
      </c>
      <c r="O71" s="185"/>
      <c r="Q71" s="182">
        <f t="shared" si="26"/>
        <v>0</v>
      </c>
    </row>
    <row r="72" spans="1:17" s="153" customFormat="1" x14ac:dyDescent="0.25">
      <c r="A72" s="178">
        <v>49</v>
      </c>
      <c r="B72" s="178" t="s">
        <v>143</v>
      </c>
      <c r="C72" s="178" t="s">
        <v>144</v>
      </c>
      <c r="D72" s="179" t="s">
        <v>262</v>
      </c>
      <c r="E72" s="180" t="s">
        <v>263</v>
      </c>
      <c r="F72" s="178" t="s">
        <v>108</v>
      </c>
      <c r="G72" s="181">
        <f>G71</f>
        <v>1</v>
      </c>
      <c r="H72" s="182"/>
      <c r="I72" s="182">
        <f t="shared" si="25"/>
        <v>0</v>
      </c>
      <c r="J72" s="183"/>
      <c r="K72" s="181"/>
      <c r="L72" s="183"/>
      <c r="M72" s="181"/>
      <c r="N72" s="184">
        <v>21</v>
      </c>
      <c r="O72" s="185"/>
      <c r="Q72" s="182">
        <f t="shared" si="26"/>
        <v>0</v>
      </c>
    </row>
    <row r="73" spans="1:17" s="153" customFormat="1" x14ac:dyDescent="0.25">
      <c r="A73" s="178">
        <v>50</v>
      </c>
      <c r="B73" s="178" t="s">
        <v>100</v>
      </c>
      <c r="C73" s="178">
        <v>742</v>
      </c>
      <c r="D73" s="179" t="s">
        <v>268</v>
      </c>
      <c r="E73" s="180" t="s">
        <v>269</v>
      </c>
      <c r="F73" s="178" t="s">
        <v>108</v>
      </c>
      <c r="G73" s="181">
        <v>38</v>
      </c>
      <c r="H73" s="182"/>
      <c r="I73" s="182">
        <f t="shared" si="25"/>
        <v>0</v>
      </c>
      <c r="J73" s="183"/>
      <c r="K73" s="181"/>
      <c r="L73" s="183"/>
      <c r="M73" s="181"/>
      <c r="N73" s="184">
        <v>21</v>
      </c>
      <c r="O73" s="185"/>
      <c r="Q73" s="182">
        <f t="shared" si="26"/>
        <v>0</v>
      </c>
    </row>
    <row r="74" spans="1:17" s="153" customFormat="1" x14ac:dyDescent="0.25">
      <c r="A74" s="178">
        <v>51</v>
      </c>
      <c r="B74" s="178" t="s">
        <v>143</v>
      </c>
      <c r="C74" s="178" t="s">
        <v>144</v>
      </c>
      <c r="D74" s="179" t="s">
        <v>266</v>
      </c>
      <c r="E74" s="180" t="s">
        <v>267</v>
      </c>
      <c r="F74" s="178" t="s">
        <v>108</v>
      </c>
      <c r="G74" s="181">
        <f>G73</f>
        <v>38</v>
      </c>
      <c r="H74" s="182"/>
      <c r="I74" s="182">
        <f t="shared" si="25"/>
        <v>0</v>
      </c>
      <c r="J74" s="183"/>
      <c r="K74" s="181"/>
      <c r="L74" s="183"/>
      <c r="M74" s="181"/>
      <c r="N74" s="184">
        <v>21</v>
      </c>
      <c r="O74" s="185"/>
      <c r="Q74" s="182">
        <f t="shared" si="26"/>
        <v>0</v>
      </c>
    </row>
    <row r="75" spans="1:17" s="153" customFormat="1" x14ac:dyDescent="0.25">
      <c r="A75" s="178">
        <v>52</v>
      </c>
      <c r="B75" s="178" t="s">
        <v>100</v>
      </c>
      <c r="C75" s="178">
        <v>742</v>
      </c>
      <c r="D75" s="179" t="s">
        <v>289</v>
      </c>
      <c r="E75" s="180" t="s">
        <v>257</v>
      </c>
      <c r="F75" s="178" t="s">
        <v>125</v>
      </c>
      <c r="G75" s="181">
        <v>300</v>
      </c>
      <c r="H75" s="182"/>
      <c r="I75" s="182">
        <f t="shared" si="25"/>
        <v>0</v>
      </c>
      <c r="J75" s="183"/>
      <c r="K75" s="181"/>
      <c r="L75" s="183"/>
      <c r="M75" s="181"/>
      <c r="N75" s="184">
        <v>21</v>
      </c>
      <c r="O75" s="185"/>
      <c r="Q75" s="182">
        <f t="shared" si="26"/>
        <v>0</v>
      </c>
    </row>
    <row r="76" spans="1:17" s="153" customFormat="1" x14ac:dyDescent="0.25">
      <c r="A76" s="178">
        <v>53</v>
      </c>
      <c r="B76" s="178" t="s">
        <v>143</v>
      </c>
      <c r="C76" s="178" t="s">
        <v>144</v>
      </c>
      <c r="D76" s="179" t="s">
        <v>259</v>
      </c>
      <c r="E76" s="180" t="s">
        <v>258</v>
      </c>
      <c r="F76" s="178" t="s">
        <v>125</v>
      </c>
      <c r="G76" s="181">
        <f>G75</f>
        <v>300</v>
      </c>
      <c r="H76" s="182"/>
      <c r="I76" s="182">
        <f t="shared" si="25"/>
        <v>0</v>
      </c>
      <c r="J76" s="183"/>
      <c r="K76" s="181"/>
      <c r="L76" s="183"/>
      <c r="M76" s="181"/>
      <c r="N76" s="184">
        <v>21</v>
      </c>
      <c r="O76" s="185"/>
      <c r="Q76" s="182">
        <f t="shared" si="26"/>
        <v>0</v>
      </c>
    </row>
    <row r="77" spans="1:17" s="153" customFormat="1" x14ac:dyDescent="0.25">
      <c r="A77" s="178">
        <v>54</v>
      </c>
      <c r="B77" s="178" t="s">
        <v>100</v>
      </c>
      <c r="C77" s="178">
        <v>742</v>
      </c>
      <c r="D77" s="179" t="s">
        <v>290</v>
      </c>
      <c r="E77" s="180" t="s">
        <v>256</v>
      </c>
      <c r="F77" s="178" t="s">
        <v>108</v>
      </c>
      <c r="G77" s="181">
        <v>1</v>
      </c>
      <c r="H77" s="182"/>
      <c r="I77" s="182">
        <f t="shared" si="25"/>
        <v>0</v>
      </c>
      <c r="J77" s="199"/>
      <c r="K77" s="200"/>
      <c r="L77" s="199"/>
      <c r="M77" s="200"/>
      <c r="N77" s="184">
        <v>21</v>
      </c>
      <c r="O77" s="185"/>
      <c r="Q77" s="182">
        <f t="shared" si="26"/>
        <v>0</v>
      </c>
    </row>
    <row r="78" spans="1:17" s="153" customFormat="1" ht="26.4" x14ac:dyDescent="0.25">
      <c r="A78" s="178">
        <v>55</v>
      </c>
      <c r="B78" s="178" t="s">
        <v>143</v>
      </c>
      <c r="C78" s="178" t="s">
        <v>144</v>
      </c>
      <c r="D78" s="179" t="s">
        <v>305</v>
      </c>
      <c r="E78" s="180" t="s">
        <v>208</v>
      </c>
      <c r="F78" s="178" t="s">
        <v>108</v>
      </c>
      <c r="G78" s="181">
        <v>1</v>
      </c>
      <c r="H78" s="182"/>
      <c r="I78" s="182">
        <f>ROUND(G78*H78,2)</f>
        <v>0</v>
      </c>
      <c r="J78" s="183"/>
      <c r="K78" s="181"/>
      <c r="L78" s="183"/>
      <c r="M78" s="181"/>
      <c r="N78" s="184">
        <v>21</v>
      </c>
      <c r="O78" s="185"/>
      <c r="Q78" s="182">
        <f>I78+((I78/100)*N78)</f>
        <v>0</v>
      </c>
    </row>
    <row r="79" spans="1:17" s="153" customFormat="1" x14ac:dyDescent="0.25">
      <c r="A79" s="178">
        <v>56</v>
      </c>
      <c r="B79" s="178" t="s">
        <v>100</v>
      </c>
      <c r="C79" s="178">
        <v>742</v>
      </c>
      <c r="D79" s="179" t="s">
        <v>270</v>
      </c>
      <c r="E79" s="180" t="s">
        <v>271</v>
      </c>
      <c r="F79" s="178" t="s">
        <v>108</v>
      </c>
      <c r="G79" s="181">
        <f>(G69+G73)/2</f>
        <v>20</v>
      </c>
      <c r="H79" s="182"/>
      <c r="I79" s="182">
        <f>ROUND(G79*H79,2)</f>
        <v>0</v>
      </c>
      <c r="J79" s="183"/>
      <c r="K79" s="181"/>
      <c r="L79" s="183"/>
      <c r="M79" s="181"/>
      <c r="N79" s="184">
        <v>21</v>
      </c>
      <c r="O79" s="185"/>
      <c r="Q79" s="182">
        <f>I79+((I79/100)*N79)</f>
        <v>0</v>
      </c>
    </row>
    <row r="80" spans="1:17" s="153" customFormat="1" x14ac:dyDescent="0.25">
      <c r="A80" s="178"/>
      <c r="B80" s="178"/>
      <c r="C80" s="178"/>
      <c r="D80" s="197">
        <v>741</v>
      </c>
      <c r="E80" s="197" t="s">
        <v>190</v>
      </c>
      <c r="F80" s="178"/>
      <c r="G80" s="181"/>
      <c r="H80" s="182"/>
      <c r="I80" s="198">
        <f>SUM(I81:I117)</f>
        <v>0</v>
      </c>
      <c r="J80" s="183"/>
      <c r="K80" s="181"/>
      <c r="L80" s="183"/>
      <c r="M80" s="181"/>
      <c r="N80" s="184"/>
      <c r="O80" s="185"/>
      <c r="Q80" s="182"/>
    </row>
    <row r="81" spans="1:22" s="153" customFormat="1" x14ac:dyDescent="0.25">
      <c r="A81" s="178">
        <v>57</v>
      </c>
      <c r="B81" s="178" t="s">
        <v>100</v>
      </c>
      <c r="C81" s="178">
        <v>741</v>
      </c>
      <c r="D81" s="179" t="s">
        <v>291</v>
      </c>
      <c r="E81" s="180" t="s">
        <v>254</v>
      </c>
      <c r="F81" s="178" t="s">
        <v>108</v>
      </c>
      <c r="G81" s="181">
        <v>1</v>
      </c>
      <c r="H81" s="182"/>
      <c r="I81" s="182">
        <f t="shared" ref="I81:I117" si="27">ROUND(G81*H81,2)</f>
        <v>0</v>
      </c>
      <c r="J81" s="183"/>
      <c r="K81" s="181"/>
      <c r="L81" s="183"/>
      <c r="M81" s="181"/>
      <c r="N81" s="184">
        <v>21</v>
      </c>
      <c r="O81" s="185"/>
      <c r="Q81" s="182">
        <f t="shared" ref="Q81:Q117" si="28">I81+((I81/100)*N81)</f>
        <v>0</v>
      </c>
    </row>
    <row r="82" spans="1:22" s="153" customFormat="1" x14ac:dyDescent="0.25">
      <c r="A82" s="178">
        <v>58</v>
      </c>
      <c r="B82" s="178" t="s">
        <v>143</v>
      </c>
      <c r="C82" s="178" t="s">
        <v>144</v>
      </c>
      <c r="D82" s="179" t="s">
        <v>273</v>
      </c>
      <c r="E82" s="180" t="s">
        <v>274</v>
      </c>
      <c r="F82" s="178" t="s">
        <v>108</v>
      </c>
      <c r="G82" s="181">
        <v>1</v>
      </c>
      <c r="H82" s="182"/>
      <c r="I82" s="182">
        <f>ROUND(G82*H82,2)</f>
        <v>0</v>
      </c>
      <c r="J82" s="183"/>
      <c r="K82" s="181"/>
      <c r="L82" s="183"/>
      <c r="M82" s="181"/>
      <c r="N82" s="184">
        <v>21</v>
      </c>
      <c r="O82" s="185"/>
      <c r="Q82" s="182">
        <f>I82+((I82/100)*N82)</f>
        <v>0</v>
      </c>
      <c r="V82" s="220"/>
    </row>
    <row r="83" spans="1:22" s="153" customFormat="1" x14ac:dyDescent="0.25">
      <c r="A83" s="178">
        <v>59</v>
      </c>
      <c r="B83" s="178" t="s">
        <v>100</v>
      </c>
      <c r="C83" s="178">
        <v>741</v>
      </c>
      <c r="D83" s="179" t="s">
        <v>288</v>
      </c>
      <c r="E83" s="180" t="s">
        <v>247</v>
      </c>
      <c r="F83" s="178" t="s">
        <v>108</v>
      </c>
      <c r="G83" s="181">
        <v>6</v>
      </c>
      <c r="H83" s="182"/>
      <c r="I83" s="182">
        <f t="shared" si="27"/>
        <v>0</v>
      </c>
      <c r="J83" s="183"/>
      <c r="K83" s="181"/>
      <c r="L83" s="183"/>
      <c r="M83" s="181"/>
      <c r="N83" s="184">
        <v>21</v>
      </c>
      <c r="O83" s="185"/>
      <c r="Q83" s="182">
        <f t="shared" si="28"/>
        <v>0</v>
      </c>
    </row>
    <row r="84" spans="1:22" s="153" customFormat="1" ht="26.4" x14ac:dyDescent="0.25">
      <c r="A84" s="178">
        <v>60</v>
      </c>
      <c r="B84" s="178" t="s">
        <v>143</v>
      </c>
      <c r="C84" s="178" t="s">
        <v>144</v>
      </c>
      <c r="D84" s="179" t="s">
        <v>280</v>
      </c>
      <c r="E84" s="180" t="s">
        <v>281</v>
      </c>
      <c r="F84" s="178" t="s">
        <v>108</v>
      </c>
      <c r="G84" s="181">
        <f>G83</f>
        <v>6</v>
      </c>
      <c r="H84" s="182"/>
      <c r="I84" s="182">
        <f t="shared" si="27"/>
        <v>0</v>
      </c>
      <c r="J84" s="183"/>
      <c r="K84" s="181"/>
      <c r="L84" s="183"/>
      <c r="M84" s="181"/>
      <c r="N84" s="184">
        <v>21</v>
      </c>
      <c r="O84" s="185"/>
      <c r="Q84" s="182">
        <f t="shared" si="28"/>
        <v>0</v>
      </c>
    </row>
    <row r="85" spans="1:22" s="153" customFormat="1" x14ac:dyDescent="0.25">
      <c r="A85" s="178">
        <v>61</v>
      </c>
      <c r="B85" s="178" t="s">
        <v>100</v>
      </c>
      <c r="C85" s="178">
        <v>741</v>
      </c>
      <c r="D85" s="179" t="s">
        <v>292</v>
      </c>
      <c r="E85" s="180" t="s">
        <v>252</v>
      </c>
      <c r="F85" s="178" t="s">
        <v>108</v>
      </c>
      <c r="G85" s="181">
        <v>1</v>
      </c>
      <c r="H85" s="182"/>
      <c r="I85" s="182">
        <f t="shared" si="27"/>
        <v>0</v>
      </c>
      <c r="J85" s="183"/>
      <c r="K85" s="181"/>
      <c r="L85" s="183"/>
      <c r="M85" s="181"/>
      <c r="N85" s="184">
        <v>21</v>
      </c>
      <c r="O85" s="185"/>
      <c r="Q85" s="182">
        <f t="shared" si="28"/>
        <v>0</v>
      </c>
    </row>
    <row r="86" spans="1:22" s="153" customFormat="1" x14ac:dyDescent="0.25">
      <c r="A86" s="178">
        <v>62</v>
      </c>
      <c r="B86" s="178" t="s">
        <v>143</v>
      </c>
      <c r="C86" s="178" t="s">
        <v>144</v>
      </c>
      <c r="D86" s="179" t="s">
        <v>250</v>
      </c>
      <c r="E86" s="180" t="s">
        <v>251</v>
      </c>
      <c r="F86" s="178" t="s">
        <v>108</v>
      </c>
      <c r="G86" s="181">
        <v>1</v>
      </c>
      <c r="H86" s="182"/>
      <c r="I86" s="182">
        <f t="shared" si="27"/>
        <v>0</v>
      </c>
      <c r="J86" s="183"/>
      <c r="K86" s="181"/>
      <c r="L86" s="183"/>
      <c r="M86" s="181"/>
      <c r="N86" s="184">
        <v>21</v>
      </c>
      <c r="O86" s="185"/>
      <c r="Q86" s="182">
        <f t="shared" si="28"/>
        <v>0</v>
      </c>
    </row>
    <row r="87" spans="1:22" s="153" customFormat="1" x14ac:dyDescent="0.25">
      <c r="A87" s="178">
        <v>63</v>
      </c>
      <c r="B87" s="178" t="s">
        <v>100</v>
      </c>
      <c r="C87" s="178">
        <v>741</v>
      </c>
      <c r="D87" s="179" t="s">
        <v>293</v>
      </c>
      <c r="E87" s="180" t="s">
        <v>253</v>
      </c>
      <c r="F87" s="178" t="s">
        <v>108</v>
      </c>
      <c r="G87" s="181">
        <v>1</v>
      </c>
      <c r="H87" s="182"/>
      <c r="I87" s="182">
        <f t="shared" si="27"/>
        <v>0</v>
      </c>
      <c r="J87" s="183"/>
      <c r="K87" s="181"/>
      <c r="L87" s="183"/>
      <c r="M87" s="181"/>
      <c r="N87" s="184">
        <v>21</v>
      </c>
      <c r="O87" s="185"/>
      <c r="Q87" s="182">
        <f t="shared" si="28"/>
        <v>0</v>
      </c>
    </row>
    <row r="88" spans="1:22" s="153" customFormat="1" ht="26.4" x14ac:dyDescent="0.25">
      <c r="A88" s="178">
        <v>64</v>
      </c>
      <c r="B88" s="178" t="s">
        <v>100</v>
      </c>
      <c r="C88" s="178">
        <v>741</v>
      </c>
      <c r="D88" s="179" t="s">
        <v>294</v>
      </c>
      <c r="E88" s="180" t="s">
        <v>221</v>
      </c>
      <c r="F88" s="178" t="s">
        <v>108</v>
      </c>
      <c r="G88" s="181">
        <v>14</v>
      </c>
      <c r="H88" s="182"/>
      <c r="I88" s="182">
        <f t="shared" si="27"/>
        <v>0</v>
      </c>
      <c r="J88" s="183"/>
      <c r="K88" s="181"/>
      <c r="L88" s="183"/>
      <c r="M88" s="181"/>
      <c r="N88" s="184">
        <v>21</v>
      </c>
      <c r="O88" s="185"/>
      <c r="Q88" s="182">
        <f t="shared" si="28"/>
        <v>0</v>
      </c>
    </row>
    <row r="89" spans="1:22" s="153" customFormat="1" x14ac:dyDescent="0.25">
      <c r="A89" s="178">
        <v>65</v>
      </c>
      <c r="B89" s="178" t="s">
        <v>143</v>
      </c>
      <c r="C89" s="178" t="s">
        <v>144</v>
      </c>
      <c r="D89" s="179" t="s">
        <v>233</v>
      </c>
      <c r="E89" s="180" t="s">
        <v>234</v>
      </c>
      <c r="F89" s="178" t="s">
        <v>108</v>
      </c>
      <c r="G89" s="181">
        <f>G88</f>
        <v>14</v>
      </c>
      <c r="H89" s="182"/>
      <c r="I89" s="182">
        <f t="shared" si="27"/>
        <v>0</v>
      </c>
      <c r="J89" s="183"/>
      <c r="K89" s="181"/>
      <c r="L89" s="183"/>
      <c r="M89" s="181"/>
      <c r="N89" s="184">
        <v>21</v>
      </c>
      <c r="O89" s="185"/>
      <c r="Q89" s="182">
        <f t="shared" si="28"/>
        <v>0</v>
      </c>
    </row>
    <row r="90" spans="1:22" s="153" customFormat="1" x14ac:dyDescent="0.25">
      <c r="A90" s="178">
        <v>66</v>
      </c>
      <c r="B90" s="178" t="s">
        <v>100</v>
      </c>
      <c r="C90" s="178">
        <v>741</v>
      </c>
      <c r="D90" s="179" t="s">
        <v>319</v>
      </c>
      <c r="E90" s="223" t="s">
        <v>323</v>
      </c>
      <c r="F90" s="178" t="s">
        <v>108</v>
      </c>
      <c r="G90" s="181">
        <v>8</v>
      </c>
      <c r="H90" s="182"/>
      <c r="I90" s="182">
        <f>ROUND(G90*H90,2)</f>
        <v>0</v>
      </c>
      <c r="J90" s="183"/>
      <c r="K90" s="181"/>
      <c r="L90" s="183"/>
      <c r="M90" s="181"/>
      <c r="N90" s="184">
        <v>21</v>
      </c>
      <c r="O90" s="185"/>
      <c r="Q90" s="182">
        <f>I90+((I90/100)*N90)</f>
        <v>0</v>
      </c>
    </row>
    <row r="91" spans="1:22" s="153" customFormat="1" ht="15" customHeight="1" x14ac:dyDescent="0.25">
      <c r="A91" s="178">
        <v>67</v>
      </c>
      <c r="B91" s="178" t="s">
        <v>143</v>
      </c>
      <c r="C91" s="178" t="s">
        <v>144</v>
      </c>
      <c r="D91" s="179" t="s">
        <v>316</v>
      </c>
      <c r="E91" s="223" t="s">
        <v>324</v>
      </c>
      <c r="F91" s="178" t="s">
        <v>108</v>
      </c>
      <c r="G91" s="181">
        <f>G90</f>
        <v>8</v>
      </c>
      <c r="H91" s="182"/>
      <c r="I91" s="182">
        <f>ROUND(G91*H91,2)</f>
        <v>0</v>
      </c>
      <c r="J91" s="183"/>
      <c r="K91" s="181"/>
      <c r="L91" s="183"/>
      <c r="M91" s="181"/>
      <c r="N91" s="184">
        <v>21</v>
      </c>
      <c r="O91" s="185"/>
      <c r="Q91" s="182">
        <f>I91+((I91/100)*N91)</f>
        <v>0</v>
      </c>
    </row>
    <row r="92" spans="1:22" s="153" customFormat="1" ht="15" customHeight="1" x14ac:dyDescent="0.25">
      <c r="A92" s="178">
        <v>68</v>
      </c>
      <c r="B92" s="178" t="s">
        <v>143</v>
      </c>
      <c r="C92" s="178" t="s">
        <v>144</v>
      </c>
      <c r="D92" s="179" t="s">
        <v>315</v>
      </c>
      <c r="E92" s="223" t="s">
        <v>320</v>
      </c>
      <c r="F92" s="178" t="s">
        <v>108</v>
      </c>
      <c r="G92" s="181">
        <f>G90</f>
        <v>8</v>
      </c>
      <c r="H92" s="182"/>
      <c r="I92" s="182">
        <f>ROUND(G92*H92,2)</f>
        <v>0</v>
      </c>
      <c r="J92" s="183"/>
      <c r="K92" s="181"/>
      <c r="L92" s="183"/>
      <c r="M92" s="181"/>
      <c r="N92" s="184">
        <v>21</v>
      </c>
      <c r="O92" s="185"/>
      <c r="Q92" s="182">
        <f>I92+((I92/100)*N92)</f>
        <v>0</v>
      </c>
      <c r="V92" s="227"/>
    </row>
    <row r="93" spans="1:22" s="153" customFormat="1" ht="26.4" x14ac:dyDescent="0.25">
      <c r="A93" s="178">
        <v>69</v>
      </c>
      <c r="B93" s="178" t="s">
        <v>100</v>
      </c>
      <c r="C93" s="178">
        <v>741</v>
      </c>
      <c r="D93" s="179" t="s">
        <v>295</v>
      </c>
      <c r="E93" s="180" t="s">
        <v>236</v>
      </c>
      <c r="F93" s="178" t="s">
        <v>108</v>
      </c>
      <c r="G93" s="181">
        <v>2</v>
      </c>
      <c r="H93" s="182"/>
      <c r="I93" s="182">
        <f t="shared" si="27"/>
        <v>0</v>
      </c>
      <c r="J93" s="183"/>
      <c r="K93" s="181"/>
      <c r="L93" s="183"/>
      <c r="M93" s="181"/>
      <c r="N93" s="184">
        <v>21</v>
      </c>
      <c r="O93" s="185"/>
      <c r="Q93" s="182">
        <f t="shared" si="28"/>
        <v>0</v>
      </c>
    </row>
    <row r="94" spans="1:22" s="153" customFormat="1" x14ac:dyDescent="0.25">
      <c r="A94" s="178">
        <v>70</v>
      </c>
      <c r="B94" s="178" t="s">
        <v>143</v>
      </c>
      <c r="C94" s="178" t="s">
        <v>144</v>
      </c>
      <c r="D94" s="179" t="s">
        <v>248</v>
      </c>
      <c r="E94" s="180" t="s">
        <v>235</v>
      </c>
      <c r="F94" s="178" t="s">
        <v>108</v>
      </c>
      <c r="G94" s="181">
        <f>G93</f>
        <v>2</v>
      </c>
      <c r="H94" s="182"/>
      <c r="I94" s="182">
        <f t="shared" si="27"/>
        <v>0</v>
      </c>
      <c r="J94" s="183"/>
      <c r="K94" s="181"/>
      <c r="L94" s="183"/>
      <c r="M94" s="181"/>
      <c r="N94" s="184">
        <v>21</v>
      </c>
      <c r="O94" s="185"/>
      <c r="Q94" s="182">
        <f t="shared" si="28"/>
        <v>0</v>
      </c>
    </row>
    <row r="95" spans="1:22" s="153" customFormat="1" x14ac:dyDescent="0.25">
      <c r="A95" s="178">
        <v>71</v>
      </c>
      <c r="B95" s="178" t="s">
        <v>143</v>
      </c>
      <c r="C95" s="178" t="s">
        <v>144</v>
      </c>
      <c r="D95" s="179" t="s">
        <v>318</v>
      </c>
      <c r="E95" s="223" t="s">
        <v>317</v>
      </c>
      <c r="F95" s="178" t="s">
        <v>108</v>
      </c>
      <c r="G95" s="181">
        <v>1</v>
      </c>
      <c r="H95" s="182"/>
      <c r="I95" s="182">
        <f>ROUND(G95*H95,2)</f>
        <v>0</v>
      </c>
      <c r="J95" s="183"/>
      <c r="K95" s="181"/>
      <c r="L95" s="183"/>
      <c r="M95" s="181"/>
      <c r="N95" s="184">
        <v>21</v>
      </c>
      <c r="O95" s="185"/>
      <c r="Q95" s="182">
        <f>I95+((I95/100)*N95)</f>
        <v>0</v>
      </c>
    </row>
    <row r="96" spans="1:22" s="153" customFormat="1" ht="14.25" customHeight="1" x14ac:dyDescent="0.25">
      <c r="A96" s="178">
        <v>72</v>
      </c>
      <c r="B96" s="178" t="s">
        <v>100</v>
      </c>
      <c r="C96" s="178">
        <v>741</v>
      </c>
      <c r="D96" s="179" t="s">
        <v>313</v>
      </c>
      <c r="E96" s="223" t="s">
        <v>312</v>
      </c>
      <c r="F96" s="178" t="s">
        <v>108</v>
      </c>
      <c r="G96" s="181">
        <v>1</v>
      </c>
      <c r="H96" s="182"/>
      <c r="I96" s="182">
        <f>ROUND(G96*H96,2)</f>
        <v>0</v>
      </c>
      <c r="J96" s="183"/>
      <c r="K96" s="181"/>
      <c r="L96" s="183"/>
      <c r="M96" s="181"/>
      <c r="N96" s="184">
        <v>21</v>
      </c>
      <c r="O96" s="185"/>
      <c r="Q96" s="182">
        <f>I96+((I96/100)*N96)</f>
        <v>0</v>
      </c>
    </row>
    <row r="97" spans="1:17" s="153" customFormat="1" ht="14.25" customHeight="1" x14ac:dyDescent="0.25">
      <c r="A97" s="178">
        <v>73</v>
      </c>
      <c r="B97" s="178" t="s">
        <v>143</v>
      </c>
      <c r="C97" s="178" t="s">
        <v>144</v>
      </c>
      <c r="D97" s="179" t="s">
        <v>314</v>
      </c>
      <c r="E97" s="223" t="s">
        <v>321</v>
      </c>
      <c r="F97" s="178" t="s">
        <v>108</v>
      </c>
      <c r="G97" s="181">
        <f>G96</f>
        <v>1</v>
      </c>
      <c r="H97" s="182"/>
      <c r="I97" s="182">
        <f>ROUND(G97*H97,2)</f>
        <v>0</v>
      </c>
      <c r="J97" s="183"/>
      <c r="K97" s="181"/>
      <c r="L97" s="183"/>
      <c r="M97" s="181"/>
      <c r="N97" s="184">
        <v>21</v>
      </c>
      <c r="O97" s="185"/>
      <c r="Q97" s="182">
        <f>I97+((I97/100)*N97)</f>
        <v>0</v>
      </c>
    </row>
    <row r="98" spans="1:17" s="153" customFormat="1" ht="14.25" customHeight="1" x14ac:dyDescent="0.25">
      <c r="A98" s="178">
        <v>74</v>
      </c>
      <c r="B98" s="178" t="s">
        <v>100</v>
      </c>
      <c r="C98" s="178">
        <v>741</v>
      </c>
      <c r="D98" s="179" t="s">
        <v>310</v>
      </c>
      <c r="E98" s="223" t="s">
        <v>309</v>
      </c>
      <c r="F98" s="178" t="s">
        <v>108</v>
      </c>
      <c r="G98" s="181">
        <v>3</v>
      </c>
      <c r="H98" s="182"/>
      <c r="I98" s="182">
        <f t="shared" si="27"/>
        <v>0</v>
      </c>
      <c r="J98" s="183"/>
      <c r="K98" s="181"/>
      <c r="L98" s="183"/>
      <c r="M98" s="181"/>
      <c r="N98" s="184">
        <v>21</v>
      </c>
      <c r="O98" s="185"/>
      <c r="Q98" s="182">
        <f>I98+((I98/100)*N98)</f>
        <v>0</v>
      </c>
    </row>
    <row r="99" spans="1:17" s="153" customFormat="1" ht="14.25" customHeight="1" x14ac:dyDescent="0.25">
      <c r="A99" s="178">
        <v>75</v>
      </c>
      <c r="B99" s="178" t="s">
        <v>143</v>
      </c>
      <c r="C99" s="178" t="s">
        <v>144</v>
      </c>
      <c r="D99" s="179" t="s">
        <v>311</v>
      </c>
      <c r="E99" s="223" t="s">
        <v>322</v>
      </c>
      <c r="F99" s="178" t="s">
        <v>108</v>
      </c>
      <c r="G99" s="181">
        <f>G98</f>
        <v>3</v>
      </c>
      <c r="H99" s="182"/>
      <c r="I99" s="182">
        <f>ROUND(G99*H99,2)</f>
        <v>0</v>
      </c>
      <c r="J99" s="183"/>
      <c r="K99" s="181"/>
      <c r="L99" s="183"/>
      <c r="M99" s="181"/>
      <c r="N99" s="184">
        <v>21</v>
      </c>
      <c r="O99" s="185"/>
      <c r="Q99" s="182">
        <f>I99+((I99/100)*N99)</f>
        <v>0</v>
      </c>
    </row>
    <row r="100" spans="1:17" s="153" customFormat="1" ht="26.4" x14ac:dyDescent="0.25">
      <c r="A100" s="178">
        <v>76</v>
      </c>
      <c r="B100" s="178" t="s">
        <v>100</v>
      </c>
      <c r="C100" s="178">
        <v>741</v>
      </c>
      <c r="D100" s="179" t="s">
        <v>296</v>
      </c>
      <c r="E100" s="180" t="s">
        <v>275</v>
      </c>
      <c r="F100" s="178" t="s">
        <v>125</v>
      </c>
      <c r="G100" s="181">
        <v>150</v>
      </c>
      <c r="H100" s="182"/>
      <c r="I100" s="182">
        <f t="shared" si="27"/>
        <v>0</v>
      </c>
      <c r="J100" s="183"/>
      <c r="K100" s="181"/>
      <c r="L100" s="183"/>
      <c r="M100" s="181"/>
      <c r="N100" s="184">
        <v>21</v>
      </c>
      <c r="O100" s="185"/>
      <c r="Q100" s="182">
        <f t="shared" si="28"/>
        <v>0</v>
      </c>
    </row>
    <row r="101" spans="1:17" s="153" customFormat="1" x14ac:dyDescent="0.25">
      <c r="A101" s="178">
        <v>77</v>
      </c>
      <c r="B101" s="178" t="s">
        <v>143</v>
      </c>
      <c r="C101" s="178" t="s">
        <v>144</v>
      </c>
      <c r="D101" s="179" t="s">
        <v>226</v>
      </c>
      <c r="E101" s="180" t="s">
        <v>230</v>
      </c>
      <c r="F101" s="178" t="s">
        <v>125</v>
      </c>
      <c r="G101" s="181">
        <f>G100</f>
        <v>150</v>
      </c>
      <c r="H101" s="182"/>
      <c r="I101" s="182">
        <f t="shared" si="27"/>
        <v>0</v>
      </c>
      <c r="J101" s="183"/>
      <c r="K101" s="181"/>
      <c r="L101" s="183"/>
      <c r="M101" s="181"/>
      <c r="N101" s="184">
        <v>21</v>
      </c>
      <c r="O101" s="185"/>
      <c r="Q101" s="182">
        <f t="shared" si="28"/>
        <v>0</v>
      </c>
    </row>
    <row r="102" spans="1:17" s="153" customFormat="1" ht="26.4" x14ac:dyDescent="0.25">
      <c r="A102" s="178">
        <v>78</v>
      </c>
      <c r="B102" s="178" t="s">
        <v>100</v>
      </c>
      <c r="C102" s="178">
        <v>741</v>
      </c>
      <c r="D102" s="179" t="s">
        <v>297</v>
      </c>
      <c r="E102" s="180" t="s">
        <v>276</v>
      </c>
      <c r="F102" s="178" t="s">
        <v>125</v>
      </c>
      <c r="G102" s="181">
        <v>15</v>
      </c>
      <c r="H102" s="182"/>
      <c r="I102" s="182">
        <f t="shared" si="27"/>
        <v>0</v>
      </c>
      <c r="J102" s="183"/>
      <c r="K102" s="181"/>
      <c r="L102" s="183"/>
      <c r="M102" s="181"/>
      <c r="N102" s="184">
        <v>21</v>
      </c>
      <c r="O102" s="185"/>
      <c r="Q102" s="182">
        <f t="shared" si="28"/>
        <v>0</v>
      </c>
    </row>
    <row r="103" spans="1:17" s="153" customFormat="1" x14ac:dyDescent="0.25">
      <c r="A103" s="178">
        <v>79</v>
      </c>
      <c r="B103" s="178" t="s">
        <v>143</v>
      </c>
      <c r="C103" s="178" t="s">
        <v>144</v>
      </c>
      <c r="D103" s="179" t="s">
        <v>227</v>
      </c>
      <c r="E103" s="180" t="s">
        <v>231</v>
      </c>
      <c r="F103" s="178" t="s">
        <v>125</v>
      </c>
      <c r="G103" s="181">
        <f>G102</f>
        <v>15</v>
      </c>
      <c r="H103" s="182"/>
      <c r="I103" s="182">
        <f t="shared" si="27"/>
        <v>0</v>
      </c>
      <c r="J103" s="183"/>
      <c r="K103" s="181"/>
      <c r="L103" s="183"/>
      <c r="M103" s="181"/>
      <c r="N103" s="184">
        <v>21</v>
      </c>
      <c r="O103" s="185"/>
      <c r="Q103" s="182">
        <f t="shared" si="28"/>
        <v>0</v>
      </c>
    </row>
    <row r="104" spans="1:17" s="153" customFormat="1" x14ac:dyDescent="0.25">
      <c r="A104" s="178">
        <v>80</v>
      </c>
      <c r="B104" s="178" t="s">
        <v>143</v>
      </c>
      <c r="C104" s="178" t="s">
        <v>144</v>
      </c>
      <c r="D104" s="179" t="s">
        <v>222</v>
      </c>
      <c r="E104" s="180" t="s">
        <v>223</v>
      </c>
      <c r="F104" s="178" t="s">
        <v>125</v>
      </c>
      <c r="G104" s="181">
        <v>80</v>
      </c>
      <c r="H104" s="182"/>
      <c r="I104" s="182">
        <f t="shared" si="27"/>
        <v>0</v>
      </c>
      <c r="J104" s="183"/>
      <c r="K104" s="181"/>
      <c r="L104" s="183"/>
      <c r="M104" s="181"/>
      <c r="N104" s="184">
        <v>21</v>
      </c>
      <c r="O104" s="185"/>
      <c r="Q104" s="182">
        <f t="shared" si="28"/>
        <v>0</v>
      </c>
    </row>
    <row r="105" spans="1:17" s="153" customFormat="1" ht="26.4" x14ac:dyDescent="0.25">
      <c r="A105" s="178">
        <v>81</v>
      </c>
      <c r="B105" s="178" t="s">
        <v>100</v>
      </c>
      <c r="C105" s="178">
        <v>741</v>
      </c>
      <c r="D105" s="179" t="s">
        <v>298</v>
      </c>
      <c r="E105" s="180" t="s">
        <v>278</v>
      </c>
      <c r="F105" s="178" t="s">
        <v>125</v>
      </c>
      <c r="G105" s="181">
        <f>G104</f>
        <v>80</v>
      </c>
      <c r="H105" s="182"/>
      <c r="I105" s="182">
        <f t="shared" si="27"/>
        <v>0</v>
      </c>
      <c r="J105" s="183"/>
      <c r="K105" s="181"/>
      <c r="L105" s="183"/>
      <c r="M105" s="181"/>
      <c r="N105" s="184">
        <v>21</v>
      </c>
      <c r="O105" s="185"/>
      <c r="Q105" s="182">
        <f t="shared" si="28"/>
        <v>0</v>
      </c>
    </row>
    <row r="106" spans="1:17" s="153" customFormat="1" x14ac:dyDescent="0.25">
      <c r="A106" s="178">
        <v>82</v>
      </c>
      <c r="B106" s="178" t="s">
        <v>143</v>
      </c>
      <c r="C106" s="178" t="s">
        <v>144</v>
      </c>
      <c r="D106" s="179" t="s">
        <v>225</v>
      </c>
      <c r="E106" s="180" t="s">
        <v>224</v>
      </c>
      <c r="F106" s="178" t="s">
        <v>125</v>
      </c>
      <c r="G106" s="181">
        <v>100</v>
      </c>
      <c r="H106" s="182"/>
      <c r="I106" s="182">
        <f t="shared" si="27"/>
        <v>0</v>
      </c>
      <c r="J106" s="183"/>
      <c r="K106" s="181"/>
      <c r="L106" s="183"/>
      <c r="M106" s="181"/>
      <c r="N106" s="184">
        <v>21</v>
      </c>
      <c r="O106" s="185"/>
      <c r="Q106" s="182">
        <f t="shared" si="28"/>
        <v>0</v>
      </c>
    </row>
    <row r="107" spans="1:17" s="153" customFormat="1" ht="26.4" x14ac:dyDescent="0.25">
      <c r="A107" s="178">
        <v>83</v>
      </c>
      <c r="B107" s="178" t="s">
        <v>100</v>
      </c>
      <c r="C107" s="178">
        <v>741</v>
      </c>
      <c r="D107" s="179" t="s">
        <v>299</v>
      </c>
      <c r="E107" s="180" t="s">
        <v>277</v>
      </c>
      <c r="F107" s="178" t="s">
        <v>125</v>
      </c>
      <c r="G107" s="181">
        <f>G106</f>
        <v>100</v>
      </c>
      <c r="H107" s="182"/>
      <c r="I107" s="182">
        <f t="shared" si="27"/>
        <v>0</v>
      </c>
      <c r="J107" s="183"/>
      <c r="K107" s="181"/>
      <c r="L107" s="183"/>
      <c r="M107" s="181"/>
      <c r="N107" s="184">
        <v>21</v>
      </c>
      <c r="O107" s="185"/>
      <c r="Q107" s="182">
        <f t="shared" si="28"/>
        <v>0</v>
      </c>
    </row>
    <row r="108" spans="1:17" s="153" customFormat="1" ht="26.4" x14ac:dyDescent="0.25">
      <c r="A108" s="178">
        <v>84</v>
      </c>
      <c r="B108" s="178" t="s">
        <v>100</v>
      </c>
      <c r="C108" s="178">
        <v>741</v>
      </c>
      <c r="D108" s="179" t="s">
        <v>300</v>
      </c>
      <c r="E108" s="180" t="s">
        <v>249</v>
      </c>
      <c r="F108" s="178" t="s">
        <v>108</v>
      </c>
      <c r="G108" s="181">
        <v>1</v>
      </c>
      <c r="H108" s="182"/>
      <c r="I108" s="182">
        <f t="shared" si="27"/>
        <v>0</v>
      </c>
      <c r="J108" s="183"/>
      <c r="K108" s="181"/>
      <c r="L108" s="183"/>
      <c r="M108" s="181"/>
      <c r="N108" s="184">
        <v>21</v>
      </c>
      <c r="O108" s="185"/>
      <c r="Q108" s="182">
        <f t="shared" si="28"/>
        <v>0</v>
      </c>
    </row>
    <row r="109" spans="1:17" s="153" customFormat="1" ht="26.4" x14ac:dyDescent="0.25">
      <c r="A109" s="178">
        <v>85</v>
      </c>
      <c r="B109" s="178" t="s">
        <v>100</v>
      </c>
      <c r="C109" s="178" t="s">
        <v>219</v>
      </c>
      <c r="D109" s="228" t="s">
        <v>328</v>
      </c>
      <c r="E109" s="180" t="s">
        <v>329</v>
      </c>
      <c r="F109" s="178" t="s">
        <v>125</v>
      </c>
      <c r="G109" s="222">
        <v>15</v>
      </c>
      <c r="H109" s="182"/>
      <c r="I109" s="182">
        <f t="shared" si="27"/>
        <v>0</v>
      </c>
      <c r="J109" s="183">
        <v>2.9E-4</v>
      </c>
      <c r="K109" s="181">
        <f t="shared" ref="K109:K116" si="29">G109*J109</f>
        <v>4.3499999999999997E-3</v>
      </c>
      <c r="L109" s="183">
        <v>0</v>
      </c>
      <c r="M109" s="181">
        <f t="shared" ref="M109:M116" si="30">G109*L109</f>
        <v>0</v>
      </c>
      <c r="N109" s="184">
        <v>21</v>
      </c>
      <c r="O109" s="185">
        <v>16</v>
      </c>
      <c r="P109" s="153" t="s">
        <v>103</v>
      </c>
      <c r="Q109" s="182">
        <f t="shared" si="28"/>
        <v>0</v>
      </c>
    </row>
    <row r="110" spans="1:17" s="153" customFormat="1" x14ac:dyDescent="0.25">
      <c r="A110" s="178">
        <v>86</v>
      </c>
      <c r="B110" s="178" t="s">
        <v>143</v>
      </c>
      <c r="C110" s="178" t="s">
        <v>219</v>
      </c>
      <c r="D110" s="228" t="s">
        <v>328</v>
      </c>
      <c r="E110" s="180" t="s">
        <v>330</v>
      </c>
      <c r="F110" s="178" t="s">
        <v>125</v>
      </c>
      <c r="G110" s="222">
        <f>G109</f>
        <v>15</v>
      </c>
      <c r="H110" s="182"/>
      <c r="I110" s="182">
        <f t="shared" si="27"/>
        <v>0</v>
      </c>
      <c r="J110" s="183">
        <v>2.9E-4</v>
      </c>
      <c r="K110" s="181">
        <f t="shared" si="29"/>
        <v>4.3499999999999997E-3</v>
      </c>
      <c r="L110" s="183">
        <v>0</v>
      </c>
      <c r="M110" s="181">
        <f t="shared" si="30"/>
        <v>0</v>
      </c>
      <c r="N110" s="184">
        <v>21</v>
      </c>
      <c r="O110" s="185">
        <v>16</v>
      </c>
      <c r="P110" s="153" t="s">
        <v>103</v>
      </c>
      <c r="Q110" s="182">
        <f t="shared" si="28"/>
        <v>0</v>
      </c>
    </row>
    <row r="111" spans="1:17" s="153" customFormat="1" x14ac:dyDescent="0.25">
      <c r="A111" s="178">
        <v>87</v>
      </c>
      <c r="B111" s="178" t="s">
        <v>100</v>
      </c>
      <c r="C111" s="178" t="s">
        <v>219</v>
      </c>
      <c r="D111" s="228" t="s">
        <v>328</v>
      </c>
      <c r="E111" s="180" t="s">
        <v>331</v>
      </c>
      <c r="F111" s="178" t="s">
        <v>125</v>
      </c>
      <c r="G111" s="222">
        <f>G109</f>
        <v>15</v>
      </c>
      <c r="H111" s="182"/>
      <c r="I111" s="182">
        <f t="shared" si="27"/>
        <v>0</v>
      </c>
      <c r="J111" s="183">
        <v>2.9E-4</v>
      </c>
      <c r="K111" s="181">
        <f t="shared" si="29"/>
        <v>4.3499999999999997E-3</v>
      </c>
      <c r="L111" s="183">
        <v>0</v>
      </c>
      <c r="M111" s="181">
        <f t="shared" si="30"/>
        <v>0</v>
      </c>
      <c r="N111" s="184">
        <v>21</v>
      </c>
      <c r="O111" s="185">
        <v>16</v>
      </c>
      <c r="P111" s="153" t="s">
        <v>103</v>
      </c>
      <c r="Q111" s="182">
        <f t="shared" si="28"/>
        <v>0</v>
      </c>
    </row>
    <row r="112" spans="1:17" s="153" customFormat="1" x14ac:dyDescent="0.25">
      <c r="A112" s="178">
        <v>88</v>
      </c>
      <c r="B112" s="178" t="s">
        <v>143</v>
      </c>
      <c r="C112" s="178" t="s">
        <v>219</v>
      </c>
      <c r="D112" s="228" t="s">
        <v>328</v>
      </c>
      <c r="E112" s="180" t="s">
        <v>332</v>
      </c>
      <c r="F112" s="178" t="s">
        <v>125</v>
      </c>
      <c r="G112" s="222">
        <f>G109</f>
        <v>15</v>
      </c>
      <c r="H112" s="182"/>
      <c r="I112" s="182">
        <f t="shared" si="27"/>
        <v>0</v>
      </c>
      <c r="J112" s="183">
        <v>2.9E-4</v>
      </c>
      <c r="K112" s="181">
        <f t="shared" si="29"/>
        <v>4.3499999999999997E-3</v>
      </c>
      <c r="L112" s="183">
        <v>0</v>
      </c>
      <c r="M112" s="181">
        <f t="shared" si="30"/>
        <v>0</v>
      </c>
      <c r="N112" s="184">
        <v>21</v>
      </c>
      <c r="O112" s="185">
        <v>16</v>
      </c>
      <c r="P112" s="153" t="s">
        <v>103</v>
      </c>
      <c r="Q112" s="182">
        <f t="shared" si="28"/>
        <v>0</v>
      </c>
    </row>
    <row r="113" spans="1:17" s="153" customFormat="1" x14ac:dyDescent="0.25">
      <c r="A113" s="178">
        <v>89</v>
      </c>
      <c r="B113" s="178" t="s">
        <v>100</v>
      </c>
      <c r="C113" s="178" t="s">
        <v>219</v>
      </c>
      <c r="D113" s="228" t="s">
        <v>328</v>
      </c>
      <c r="E113" s="180" t="s">
        <v>338</v>
      </c>
      <c r="F113" s="178" t="s">
        <v>108</v>
      </c>
      <c r="G113" s="181">
        <v>1</v>
      </c>
      <c r="H113" s="182"/>
      <c r="I113" s="182">
        <f t="shared" si="27"/>
        <v>0</v>
      </c>
      <c r="J113" s="178"/>
      <c r="K113" s="178"/>
      <c r="L113" s="178"/>
      <c r="M113" s="178"/>
      <c r="N113" s="184">
        <v>21</v>
      </c>
      <c r="O113" s="178"/>
      <c r="P113" s="178"/>
      <c r="Q113" s="182">
        <f t="shared" si="28"/>
        <v>0</v>
      </c>
    </row>
    <row r="114" spans="1:17" s="153" customFormat="1" x14ac:dyDescent="0.25">
      <c r="A114" s="178">
        <v>90</v>
      </c>
      <c r="B114" s="178" t="s">
        <v>143</v>
      </c>
      <c r="C114" s="178" t="s">
        <v>219</v>
      </c>
      <c r="D114" s="228" t="s">
        <v>328</v>
      </c>
      <c r="E114" s="180" t="s">
        <v>337</v>
      </c>
      <c r="F114" s="178" t="s">
        <v>333</v>
      </c>
      <c r="G114" s="181">
        <v>1</v>
      </c>
      <c r="H114" s="182"/>
      <c r="I114" s="182">
        <f t="shared" si="27"/>
        <v>0</v>
      </c>
      <c r="J114" s="178"/>
      <c r="K114" s="178"/>
      <c r="L114" s="178"/>
      <c r="M114" s="178"/>
      <c r="N114" s="184">
        <v>21</v>
      </c>
      <c r="O114" s="178"/>
      <c r="P114" s="178"/>
      <c r="Q114" s="182">
        <f t="shared" si="28"/>
        <v>0</v>
      </c>
    </row>
    <row r="115" spans="1:17" s="153" customFormat="1" x14ac:dyDescent="0.25">
      <c r="A115" s="178">
        <v>91</v>
      </c>
      <c r="B115" s="178" t="s">
        <v>100</v>
      </c>
      <c r="C115" s="178" t="s">
        <v>219</v>
      </c>
      <c r="D115" s="228" t="s">
        <v>328</v>
      </c>
      <c r="E115" s="180" t="s">
        <v>334</v>
      </c>
      <c r="F115" s="178" t="s">
        <v>333</v>
      </c>
      <c r="G115" s="222">
        <v>1</v>
      </c>
      <c r="H115" s="182"/>
      <c r="I115" s="182">
        <f t="shared" si="27"/>
        <v>0</v>
      </c>
      <c r="J115" s="183">
        <v>2.9E-4</v>
      </c>
      <c r="K115" s="181">
        <f t="shared" si="29"/>
        <v>2.9E-4</v>
      </c>
      <c r="L115" s="183">
        <v>0</v>
      </c>
      <c r="M115" s="181">
        <f t="shared" si="30"/>
        <v>0</v>
      </c>
      <c r="N115" s="184">
        <v>21</v>
      </c>
      <c r="O115" s="185">
        <v>16</v>
      </c>
      <c r="P115" s="153" t="s">
        <v>103</v>
      </c>
      <c r="Q115" s="182">
        <f t="shared" si="28"/>
        <v>0</v>
      </c>
    </row>
    <row r="116" spans="1:17" s="153" customFormat="1" x14ac:dyDescent="0.25">
      <c r="A116" s="178">
        <v>92</v>
      </c>
      <c r="B116" s="178" t="s">
        <v>143</v>
      </c>
      <c r="C116" s="178" t="s">
        <v>219</v>
      </c>
      <c r="D116" s="228" t="s">
        <v>328</v>
      </c>
      <c r="E116" s="180" t="s">
        <v>335</v>
      </c>
      <c r="F116" s="178" t="s">
        <v>333</v>
      </c>
      <c r="G116" s="222">
        <v>1</v>
      </c>
      <c r="H116" s="182"/>
      <c r="I116" s="182">
        <f t="shared" si="27"/>
        <v>0</v>
      </c>
      <c r="J116" s="183">
        <v>2.9E-4</v>
      </c>
      <c r="K116" s="181">
        <f t="shared" si="29"/>
        <v>2.9E-4</v>
      </c>
      <c r="L116" s="183">
        <v>0</v>
      </c>
      <c r="M116" s="181">
        <f t="shared" si="30"/>
        <v>0</v>
      </c>
      <c r="N116" s="184">
        <v>21</v>
      </c>
      <c r="O116" s="185">
        <v>16</v>
      </c>
      <c r="P116" s="153" t="s">
        <v>103</v>
      </c>
      <c r="Q116" s="182">
        <f t="shared" si="28"/>
        <v>0</v>
      </c>
    </row>
    <row r="117" spans="1:17" s="153" customFormat="1" x14ac:dyDescent="0.25">
      <c r="A117" s="178">
        <v>93</v>
      </c>
      <c r="B117" s="178" t="s">
        <v>100</v>
      </c>
      <c r="C117" s="178" t="s">
        <v>219</v>
      </c>
      <c r="D117" s="179" t="s">
        <v>328</v>
      </c>
      <c r="E117" s="180" t="s">
        <v>336</v>
      </c>
      <c r="F117" s="178" t="s">
        <v>333</v>
      </c>
      <c r="G117" s="181">
        <v>12</v>
      </c>
      <c r="H117" s="182"/>
      <c r="I117" s="182">
        <f t="shared" si="27"/>
        <v>0</v>
      </c>
      <c r="J117" s="183"/>
      <c r="K117" s="181"/>
      <c r="L117" s="183"/>
      <c r="M117" s="181"/>
      <c r="N117" s="184">
        <v>21</v>
      </c>
      <c r="O117" s="185"/>
      <c r="Q117" s="182">
        <f t="shared" si="28"/>
        <v>0</v>
      </c>
    </row>
    <row r="118" spans="1:17" s="153" customFormat="1" x14ac:dyDescent="0.25">
      <c r="A118" s="178"/>
      <c r="B118" s="178"/>
      <c r="C118" s="178"/>
      <c r="D118" s="197">
        <v>741</v>
      </c>
      <c r="E118" s="197" t="s">
        <v>191</v>
      </c>
      <c r="F118" s="178"/>
      <c r="G118" s="222"/>
      <c r="H118" s="182"/>
      <c r="I118" s="198">
        <f>SUM(I119:I131)</f>
        <v>0</v>
      </c>
      <c r="J118" s="183"/>
      <c r="K118" s="181"/>
      <c r="L118" s="183"/>
      <c r="M118" s="181"/>
      <c r="N118" s="184"/>
      <c r="O118" s="185"/>
      <c r="Q118" s="182"/>
    </row>
    <row r="119" spans="1:17" s="153" customFormat="1" x14ac:dyDescent="0.25">
      <c r="A119" s="178">
        <v>94</v>
      </c>
      <c r="B119" s="178" t="s">
        <v>100</v>
      </c>
      <c r="C119" s="178">
        <v>741</v>
      </c>
      <c r="D119" s="179" t="s">
        <v>288</v>
      </c>
      <c r="E119" s="180" t="s">
        <v>247</v>
      </c>
      <c r="F119" s="178" t="s">
        <v>108</v>
      </c>
      <c r="G119" s="222">
        <v>1</v>
      </c>
      <c r="H119" s="182"/>
      <c r="I119" s="182">
        <f>ROUND(G119*H119,2)</f>
        <v>0</v>
      </c>
      <c r="J119" s="183"/>
      <c r="K119" s="181"/>
      <c r="L119" s="183"/>
      <c r="M119" s="181"/>
      <c r="N119" s="184">
        <v>21</v>
      </c>
      <c r="O119" s="185"/>
      <c r="Q119" s="182">
        <f>I119+((I119/100)*N119)</f>
        <v>0</v>
      </c>
    </row>
    <row r="120" spans="1:17" s="153" customFormat="1" ht="26.4" x14ac:dyDescent="0.25">
      <c r="A120" s="178">
        <v>95</v>
      </c>
      <c r="B120" s="178" t="s">
        <v>143</v>
      </c>
      <c r="C120" s="178" t="s">
        <v>144</v>
      </c>
      <c r="D120" s="179" t="s">
        <v>255</v>
      </c>
      <c r="E120" s="180" t="s">
        <v>188</v>
      </c>
      <c r="F120" s="178" t="s">
        <v>108</v>
      </c>
      <c r="G120" s="222">
        <v>1</v>
      </c>
      <c r="H120" s="182"/>
      <c r="I120" s="182">
        <f t="shared" ref="I120:I129" si="31">ROUND(G120*H120,2)</f>
        <v>0</v>
      </c>
      <c r="J120" s="183"/>
      <c r="K120" s="181"/>
      <c r="L120" s="183"/>
      <c r="M120" s="181"/>
      <c r="N120" s="184">
        <v>21</v>
      </c>
      <c r="O120" s="185"/>
      <c r="Q120" s="182">
        <f t="shared" ref="Q120:Q131" si="32">I120+((I120/100)*N120)</f>
        <v>0</v>
      </c>
    </row>
    <row r="121" spans="1:17" s="153" customFormat="1" ht="26.4" x14ac:dyDescent="0.25">
      <c r="A121" s="178">
        <v>96</v>
      </c>
      <c r="B121" s="178" t="s">
        <v>100</v>
      </c>
      <c r="C121" s="178">
        <v>741</v>
      </c>
      <c r="D121" s="179" t="s">
        <v>301</v>
      </c>
      <c r="E121" s="180" t="s">
        <v>272</v>
      </c>
      <c r="F121" s="178" t="s">
        <v>108</v>
      </c>
      <c r="G121" s="222">
        <v>12</v>
      </c>
      <c r="H121" s="182"/>
      <c r="I121" s="182">
        <f t="shared" si="31"/>
        <v>0</v>
      </c>
      <c r="J121" s="183"/>
      <c r="K121" s="181"/>
      <c r="L121" s="183"/>
      <c r="M121" s="181"/>
      <c r="N121" s="184">
        <v>21</v>
      </c>
      <c r="O121" s="185"/>
      <c r="Q121" s="182">
        <f t="shared" si="32"/>
        <v>0</v>
      </c>
    </row>
    <row r="122" spans="1:17" s="153" customFormat="1" ht="92.4" x14ac:dyDescent="0.25">
      <c r="A122" s="178">
        <v>97</v>
      </c>
      <c r="B122" s="178" t="s">
        <v>143</v>
      </c>
      <c r="C122" s="178" t="s">
        <v>219</v>
      </c>
      <c r="D122" s="179" t="s">
        <v>342</v>
      </c>
      <c r="E122" s="180" t="s">
        <v>341</v>
      </c>
      <c r="F122" s="178" t="s">
        <v>108</v>
      </c>
      <c r="G122" s="222">
        <v>12</v>
      </c>
      <c r="H122" s="221"/>
      <c r="I122" s="182">
        <f t="shared" si="31"/>
        <v>0</v>
      </c>
      <c r="J122" s="183"/>
      <c r="K122" s="181"/>
      <c r="L122" s="183"/>
      <c r="M122" s="181"/>
      <c r="N122" s="184">
        <v>21</v>
      </c>
      <c r="O122" s="185"/>
      <c r="Q122" s="182">
        <f t="shared" si="32"/>
        <v>0</v>
      </c>
    </row>
    <row r="123" spans="1:17" s="153" customFormat="1" ht="26.4" x14ac:dyDescent="0.25">
      <c r="A123" s="178">
        <v>98</v>
      </c>
      <c r="B123" s="178" t="s">
        <v>100</v>
      </c>
      <c r="C123" s="178">
        <v>741</v>
      </c>
      <c r="D123" s="179" t="s">
        <v>302</v>
      </c>
      <c r="E123" s="180" t="s">
        <v>245</v>
      </c>
      <c r="F123" s="178" t="s">
        <v>108</v>
      </c>
      <c r="G123" s="222">
        <v>1</v>
      </c>
      <c r="H123" s="182"/>
      <c r="I123" s="182">
        <f t="shared" si="31"/>
        <v>0</v>
      </c>
      <c r="J123" s="183"/>
      <c r="K123" s="181"/>
      <c r="L123" s="183"/>
      <c r="M123" s="181"/>
      <c r="N123" s="184">
        <v>21</v>
      </c>
      <c r="O123" s="185"/>
      <c r="Q123" s="182">
        <f t="shared" si="32"/>
        <v>0</v>
      </c>
    </row>
    <row r="124" spans="1:17" s="153" customFormat="1" x14ac:dyDescent="0.25">
      <c r="A124" s="178">
        <v>99</v>
      </c>
      <c r="B124" s="178" t="s">
        <v>143</v>
      </c>
      <c r="C124" s="178" t="s">
        <v>144</v>
      </c>
      <c r="D124" s="179" t="s">
        <v>237</v>
      </c>
      <c r="E124" s="180" t="s">
        <v>243</v>
      </c>
      <c r="F124" s="178" t="s">
        <v>108</v>
      </c>
      <c r="G124" s="222">
        <v>1</v>
      </c>
      <c r="H124" s="182"/>
      <c r="I124" s="182">
        <f t="shared" si="31"/>
        <v>0</v>
      </c>
      <c r="J124" s="183"/>
      <c r="K124" s="181"/>
      <c r="L124" s="183"/>
      <c r="M124" s="181"/>
      <c r="N124" s="184">
        <v>21</v>
      </c>
      <c r="O124" s="185"/>
      <c r="Q124" s="182">
        <f t="shared" si="32"/>
        <v>0</v>
      </c>
    </row>
    <row r="125" spans="1:17" s="153" customFormat="1" x14ac:dyDescent="0.25">
      <c r="A125" s="178">
        <v>100</v>
      </c>
      <c r="B125" s="178" t="s">
        <v>143</v>
      </c>
      <c r="C125" s="178" t="s">
        <v>144</v>
      </c>
      <c r="D125" s="179" t="s">
        <v>238</v>
      </c>
      <c r="E125" s="180" t="s">
        <v>241</v>
      </c>
      <c r="F125" s="178" t="s">
        <v>108</v>
      </c>
      <c r="G125" s="222">
        <v>1</v>
      </c>
      <c r="H125" s="182"/>
      <c r="I125" s="182">
        <f t="shared" si="31"/>
        <v>0</v>
      </c>
      <c r="J125" s="183"/>
      <c r="K125" s="181"/>
      <c r="L125" s="183"/>
      <c r="M125" s="181"/>
      <c r="N125" s="184">
        <v>21</v>
      </c>
      <c r="O125" s="185"/>
      <c r="Q125" s="182">
        <f t="shared" si="32"/>
        <v>0</v>
      </c>
    </row>
    <row r="126" spans="1:17" s="153" customFormat="1" ht="26.4" x14ac:dyDescent="0.25">
      <c r="A126" s="178">
        <v>101</v>
      </c>
      <c r="B126" s="178" t="s">
        <v>100</v>
      </c>
      <c r="C126" s="178">
        <v>741</v>
      </c>
      <c r="D126" s="179" t="s">
        <v>303</v>
      </c>
      <c r="E126" s="180" t="s">
        <v>246</v>
      </c>
      <c r="F126" s="178" t="s">
        <v>108</v>
      </c>
      <c r="G126" s="222">
        <v>1</v>
      </c>
      <c r="H126" s="182"/>
      <c r="I126" s="182">
        <f t="shared" si="31"/>
        <v>0</v>
      </c>
      <c r="J126" s="183"/>
      <c r="K126" s="181"/>
      <c r="L126" s="183"/>
      <c r="M126" s="181"/>
      <c r="N126" s="184">
        <v>21</v>
      </c>
      <c r="O126" s="185"/>
      <c r="Q126" s="182">
        <f t="shared" si="32"/>
        <v>0</v>
      </c>
    </row>
    <row r="127" spans="1:17" s="153" customFormat="1" x14ac:dyDescent="0.25">
      <c r="A127" s="178">
        <v>102</v>
      </c>
      <c r="B127" s="178" t="s">
        <v>143</v>
      </c>
      <c r="C127" s="178" t="s">
        <v>144</v>
      </c>
      <c r="D127" s="179" t="s">
        <v>239</v>
      </c>
      <c r="E127" s="180" t="s">
        <v>244</v>
      </c>
      <c r="F127" s="178" t="s">
        <v>108</v>
      </c>
      <c r="G127" s="222">
        <v>1</v>
      </c>
      <c r="H127" s="182"/>
      <c r="I127" s="182">
        <f t="shared" si="31"/>
        <v>0</v>
      </c>
      <c r="J127" s="183"/>
      <c r="K127" s="181"/>
      <c r="L127" s="183"/>
      <c r="M127" s="181"/>
      <c r="N127" s="184">
        <v>21</v>
      </c>
      <c r="O127" s="185"/>
      <c r="Q127" s="182">
        <f t="shared" si="32"/>
        <v>0</v>
      </c>
    </row>
    <row r="128" spans="1:17" s="153" customFormat="1" x14ac:dyDescent="0.25">
      <c r="A128" s="178">
        <v>103</v>
      </c>
      <c r="B128" s="178" t="s">
        <v>143</v>
      </c>
      <c r="C128" s="178" t="s">
        <v>144</v>
      </c>
      <c r="D128" s="179" t="s">
        <v>240</v>
      </c>
      <c r="E128" s="180" t="s">
        <v>242</v>
      </c>
      <c r="F128" s="178" t="s">
        <v>108</v>
      </c>
      <c r="G128" s="222">
        <v>1</v>
      </c>
      <c r="H128" s="182"/>
      <c r="I128" s="182">
        <f t="shared" si="31"/>
        <v>0</v>
      </c>
      <c r="J128" s="183"/>
      <c r="K128" s="181"/>
      <c r="L128" s="183"/>
      <c r="M128" s="181"/>
      <c r="N128" s="184">
        <v>21</v>
      </c>
      <c r="O128" s="185"/>
      <c r="Q128" s="182">
        <f t="shared" si="32"/>
        <v>0</v>
      </c>
    </row>
    <row r="129" spans="1:17" s="153" customFormat="1" x14ac:dyDescent="0.25">
      <c r="A129" s="178">
        <v>104</v>
      </c>
      <c r="B129" s="178" t="s">
        <v>143</v>
      </c>
      <c r="C129" s="178" t="s">
        <v>144</v>
      </c>
      <c r="D129" s="179" t="s">
        <v>232</v>
      </c>
      <c r="E129" s="180" t="s">
        <v>192</v>
      </c>
      <c r="F129" s="178" t="s">
        <v>108</v>
      </c>
      <c r="G129" s="222">
        <v>1</v>
      </c>
      <c r="H129" s="182"/>
      <c r="I129" s="182">
        <f t="shared" si="31"/>
        <v>0</v>
      </c>
      <c r="J129" s="183"/>
      <c r="K129" s="181"/>
      <c r="L129" s="183"/>
      <c r="M129" s="181"/>
      <c r="N129" s="184">
        <v>21</v>
      </c>
      <c r="O129" s="185"/>
      <c r="Q129" s="182">
        <f>I129+((I129/100)*N129)</f>
        <v>0</v>
      </c>
    </row>
    <row r="130" spans="1:17" s="153" customFormat="1" ht="26.4" x14ac:dyDescent="0.25">
      <c r="A130" s="178">
        <v>105</v>
      </c>
      <c r="B130" s="178" t="s">
        <v>100</v>
      </c>
      <c r="C130" s="178">
        <v>741</v>
      </c>
      <c r="D130" s="179" t="s">
        <v>304</v>
      </c>
      <c r="E130" s="180" t="s">
        <v>220</v>
      </c>
      <c r="F130" s="178" t="s">
        <v>125</v>
      </c>
      <c r="G130" s="222">
        <v>100</v>
      </c>
      <c r="H130" s="182"/>
      <c r="I130" s="182">
        <f>ROUND(G130*H130,2)</f>
        <v>0</v>
      </c>
      <c r="J130" s="183"/>
      <c r="K130" s="181"/>
      <c r="L130" s="183"/>
      <c r="M130" s="181"/>
      <c r="N130" s="184">
        <v>21</v>
      </c>
      <c r="O130" s="185"/>
      <c r="Q130" s="182">
        <f t="shared" si="32"/>
        <v>0</v>
      </c>
    </row>
    <row r="131" spans="1:17" s="153" customFormat="1" x14ac:dyDescent="0.25">
      <c r="A131" s="178">
        <v>106</v>
      </c>
      <c r="B131" s="178" t="s">
        <v>143</v>
      </c>
      <c r="C131" s="178" t="s">
        <v>144</v>
      </c>
      <c r="D131" s="179" t="s">
        <v>228</v>
      </c>
      <c r="E131" s="180" t="s">
        <v>229</v>
      </c>
      <c r="F131" s="178" t="s">
        <v>125</v>
      </c>
      <c r="G131" s="222">
        <v>100</v>
      </c>
      <c r="H131" s="182"/>
      <c r="I131" s="182">
        <f>ROUND(G131*H131,2)</f>
        <v>0</v>
      </c>
      <c r="J131" s="183"/>
      <c r="K131" s="181"/>
      <c r="L131" s="183"/>
      <c r="M131" s="181"/>
      <c r="N131" s="184">
        <v>21</v>
      </c>
      <c r="O131" s="185"/>
      <c r="Q131" s="182">
        <f t="shared" si="32"/>
        <v>0</v>
      </c>
    </row>
    <row r="132" spans="1:17" s="202" customFormat="1" x14ac:dyDescent="0.25">
      <c r="A132" s="201"/>
      <c r="D132" s="203"/>
      <c r="E132" s="203" t="s">
        <v>207</v>
      </c>
      <c r="I132" s="204">
        <f>I14+I41+I67</f>
        <v>0</v>
      </c>
      <c r="K132" s="205" t="e">
        <f>K14+#REF!</f>
        <v>#REF!</v>
      </c>
      <c r="M132" s="205" t="e">
        <f>M14+#REF!</f>
        <v>#REF!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65E3123D-ED26-44E3-A414-09EEEF825484}" scale="70" showGridLines="0" fitToPage="1" hiddenRows="1" hiddenColumns="1">
      <pane ySplit="12" topLeftCell="A13" activePane="bottomLeft" state="frozen"/>
      <selection pane="bottomLeft" activeCell="A13" sqref="A13"/>
      <pageMargins left="0.59055118110236227" right="0.59055118110236227" top="0.59055118110236227" bottom="0.59055118110236227" header="0.51181102362204722" footer="0.51181102362204722"/>
      <printOptions horizontalCentered="1"/>
      <pageSetup paperSize="9" scale="77" fitToHeight="999" orientation="landscape" errors="blank" r:id="rId1"/>
      <headerFooter alignWithMargins="0"/>
    </customSheetView>
    <customSheetView guid="{82B4F4D9-5370-4303-A97E-2A49E01AF629}" scale="70" showGridLines="0" fitToPage="1" hiddenRows="1" hiddenColumns="1">
      <pane ySplit="12" topLeftCell="A453" activePane="bottomLeft" state="frozen"/>
      <selection pane="bottomLeft" activeCell="E448" sqref="E448"/>
      <pageMargins left="0.59055118110236227" right="0.59055118110236227" top="0.59055118110236227" bottom="0.59055118110236227" header="0.51181102362204722" footer="0.51181102362204722"/>
      <printOptions horizontalCentered="1"/>
      <pageSetup paperSize="9" scale="77" fitToHeight="999" orientation="landscape" errors="blank" r:id="rId2"/>
      <headerFooter alignWithMargins="0"/>
    </customSheetView>
    <customSheetView guid="{D6CFA044-0C8C-4ECE-96A2-AFF3DD5E0425}" scale="70" showPageBreaks="1" showGridLines="0" fitToPage="1" printArea="1" hiddenRows="1" hiddenColumns="1">
      <pane ySplit="12" topLeftCell="A13" activePane="bottomLeft" state="frozen"/>
      <selection pane="bottomLeft" activeCell="A13" sqref="A13"/>
      <pageMargins left="0.59055118110236227" right="0.59055118110236227" top="0.59055118110236227" bottom="0.59055118110236227" header="0.51181102362204722" footer="0.51181102362204722"/>
      <printOptions horizontalCentered="1"/>
      <pageSetup paperSize="9" scale="77" fitToHeight="999" orientation="landscape" errors="blank" r:id="rId3"/>
      <headerFooter alignWithMargins="0"/>
    </customSheetView>
  </customSheetViews>
  <mergeCells count="4">
    <mergeCell ref="C9:D9"/>
    <mergeCell ref="C8:D8"/>
    <mergeCell ref="C3:E3"/>
    <mergeCell ref="C7:E7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6" fitToHeight="999" orientation="landscape" errors="blank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"/>
  <sheetViews>
    <sheetView workbookViewId="0"/>
  </sheetViews>
  <sheetFormatPr defaultRowHeight="13.2" x14ac:dyDescent="0.25"/>
  <sheetData/>
  <sheetProtection formatCells="0" formatColumns="0" formatRows="0" insertColumns="0" insertRows="0" insertHyperlinks="0" deleteColumns="0" deleteRows="0" sort="0" autoFilter="0" pivotTables="0"/>
  <customSheetViews>
    <customSheetView guid="{65E3123D-ED26-44E3-A414-09EEEF825484}" state="hidden">
      <pageMargins left="0.69999998807907104" right="0.69999998807907104" top="0.75" bottom="0.75" header="0.30000001192092896" footer="0.30000001192092896"/>
      <pageSetup errors="blank"/>
    </customSheetView>
    <customSheetView guid="{82B4F4D9-5370-4303-A97E-2A49E01AF629}" state="hidden">
      <pageMargins left="0.69999998807907104" right="0.69999998807907104" top="0.75" bottom="0.75" header="0.30000001192092896" footer="0.30000001192092896"/>
      <pageSetup errors="blank"/>
    </customSheetView>
    <customSheetView guid="{D6CFA044-0C8C-4ECE-96A2-AFF3DD5E0425}" state="hidden">
      <pageMargins left="0.69999998807907104" right="0.69999998807907104" top="0.75" bottom="0.75" header="0.30000001192092896" footer="0.30000001192092896"/>
      <pageSetup errors="blank"/>
    </customSheetView>
  </customSheetViews>
  <pageMargins left="0.69999998807907104" right="0.69999998807907104" top="0.75" bottom="0.75" header="0.30000001192092896" footer="0.30000001192092896"/>
  <pageSetup errors="blank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/>
</file>

<file path=customXml/itemProps1.xml><?xml version="1.0" encoding="utf-8"?>
<ds:datastoreItem xmlns:ds="http://schemas.openxmlformats.org/officeDocument/2006/customXml" ds:itemID="{1A117082-AE84-45DC-B4B1-E854891D3B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Krycí list</vt:lpstr>
      <vt:lpstr>Rekapitulace</vt:lpstr>
      <vt:lpstr>soupis oceněný</vt:lpstr>
      <vt:lpstr>#Figury</vt:lpstr>
      <vt:lpstr>Rekapitulace!Názvy_tisku</vt:lpstr>
      <vt:lpstr>'soupis oceněný'!Názvy_tisku</vt:lpstr>
      <vt:lpstr>'soupis oceněný'!Oblast_tisku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</dc:creator>
  <cp:lastModifiedBy>Kubeš David</cp:lastModifiedBy>
  <cp:lastPrinted>2021-03-08T11:35:39Z</cp:lastPrinted>
  <dcterms:created xsi:type="dcterms:W3CDTF">2006-04-27T05:25:48Z</dcterms:created>
  <dcterms:modified xsi:type="dcterms:W3CDTF">2021-04-08T05:24:51Z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1029</vt:lpwstr>
  </property>
</Properties>
</file>